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4830" windowWidth="15600" windowHeight="4590" tabRatio="889"/>
  </bookViews>
  <sheets>
    <sheet name="Application Cover Page" sheetId="13" r:id="rId1"/>
    <sheet name="Eligibility" sheetId="18" r:id="rId2"/>
    <sheet name="Project" sheetId="15" r:id="rId3"/>
    <sheet name="Schedule&amp;Budget" sheetId="17" r:id="rId4"/>
    <sheet name="BSFC Data" sheetId="20" r:id="rId5"/>
    <sheet name="Calculations" sheetId="16" r:id="rId6"/>
  </sheets>
  <calcPr calcId="145621"/>
</workbook>
</file>

<file path=xl/calcChain.xml><?xml version="1.0" encoding="utf-8"?>
<calcChain xmlns="http://schemas.openxmlformats.org/spreadsheetml/2006/main">
  <c r="E8" i="15" l="1"/>
  <c r="J18" i="20" l="1"/>
  <c r="F35" i="15" s="1"/>
  <c r="I18" i="20"/>
  <c r="F26" i="15" s="1"/>
  <c r="H18" i="20"/>
  <c r="E35" i="15" s="1"/>
  <c r="G18" i="20"/>
  <c r="E26" i="15" s="1"/>
  <c r="F18" i="20"/>
  <c r="D35" i="15" s="1"/>
  <c r="E18" i="20"/>
  <c r="D26" i="15" s="1"/>
  <c r="D18" i="20"/>
  <c r="C35" i="15" s="1"/>
  <c r="C18" i="20"/>
  <c r="C26" i="15" s="1"/>
  <c r="E12" i="18" l="1"/>
  <c r="E11" i="18"/>
  <c r="E10" i="18"/>
  <c r="E9" i="18"/>
  <c r="E8" i="18"/>
  <c r="E7" i="18"/>
  <c r="E6" i="18"/>
  <c r="E5" i="18"/>
  <c r="E4" i="18"/>
  <c r="B29" i="13"/>
  <c r="B28" i="13"/>
  <c r="F23" i="15"/>
  <c r="E23" i="15"/>
  <c r="D23" i="15"/>
  <c r="C23" i="15"/>
  <c r="F22" i="15"/>
  <c r="E22" i="15"/>
  <c r="D22" i="15"/>
  <c r="C22" i="15"/>
  <c r="C45" i="17" l="1"/>
  <c r="E12" i="15"/>
  <c r="E11" i="15"/>
  <c r="C11" i="15"/>
  <c r="D45" i="17"/>
  <c r="B25" i="16" l="1"/>
  <c r="H4" i="20"/>
  <c r="C46" i="17"/>
  <c r="B17" i="16"/>
  <c r="B23" i="15"/>
  <c r="B22" i="15"/>
  <c r="B10" i="16"/>
  <c r="F31" i="15"/>
  <c r="E31" i="15"/>
  <c r="C31" i="15"/>
  <c r="D31" i="15"/>
  <c r="F30" i="15"/>
  <c r="E30" i="15"/>
  <c r="D30" i="15"/>
  <c r="C30" i="15"/>
  <c r="F12" i="15"/>
  <c r="J4" i="20" s="1"/>
  <c r="D12" i="15"/>
  <c r="F4" i="20" s="1"/>
  <c r="C12" i="15"/>
  <c r="G17" i="16" l="1"/>
  <c r="F17" i="16"/>
  <c r="E17" i="16"/>
  <c r="D4" i="20"/>
  <c r="B15" i="16"/>
  <c r="G15" i="16" s="1"/>
  <c r="C7" i="15"/>
  <c r="B31" i="13" s="1"/>
  <c r="B8" i="16"/>
  <c r="B23" i="16"/>
  <c r="B9" i="16"/>
  <c r="B24" i="16"/>
  <c r="B16" i="16"/>
  <c r="G16" i="16" s="1"/>
  <c r="B11" i="16"/>
  <c r="B26" i="16"/>
  <c r="B18" i="16"/>
  <c r="G18" i="16" s="1"/>
  <c r="D10" i="16"/>
  <c r="G25" i="16"/>
  <c r="F10" i="16"/>
  <c r="G10" i="16"/>
  <c r="D17" i="16"/>
  <c r="E10" i="16"/>
  <c r="H17" i="16" l="1"/>
  <c r="I17" i="16"/>
  <c r="F16" i="16"/>
  <c r="E8" i="16"/>
  <c r="E16" i="16"/>
  <c r="F18" i="16"/>
  <c r="E18" i="16"/>
  <c r="I18" i="16" s="1"/>
  <c r="G9" i="16"/>
  <c r="D9" i="16"/>
  <c r="E15" i="16"/>
  <c r="F15" i="16"/>
  <c r="D8" i="15"/>
  <c r="C9" i="15"/>
  <c r="B30" i="13" s="1"/>
  <c r="E11" i="16"/>
  <c r="D18" i="16"/>
  <c r="H18" i="16" s="1"/>
  <c r="E9" i="16"/>
  <c r="G24" i="16"/>
  <c r="F11" i="16"/>
  <c r="F8" i="16"/>
  <c r="G26" i="16"/>
  <c r="D11" i="16"/>
  <c r="D15" i="16"/>
  <c r="G11" i="16"/>
  <c r="D16" i="16"/>
  <c r="F9" i="16"/>
  <c r="D8" i="16"/>
  <c r="G8" i="16"/>
  <c r="G23" i="16"/>
  <c r="I10" i="16"/>
  <c r="H10" i="16"/>
  <c r="D25" i="16" l="1"/>
  <c r="I15" i="16"/>
  <c r="H15" i="16"/>
  <c r="H16" i="16"/>
  <c r="I16" i="16"/>
  <c r="H8" i="16"/>
  <c r="H9" i="16"/>
  <c r="I8" i="16"/>
  <c r="D9" i="15"/>
  <c r="E9" i="15" s="1"/>
  <c r="I9" i="16"/>
  <c r="I11" i="16"/>
  <c r="H11" i="16"/>
  <c r="H25" i="16"/>
  <c r="E25" i="16"/>
  <c r="I25" i="16" s="1"/>
  <c r="D23" i="16" l="1"/>
  <c r="D24" i="16"/>
  <c r="H24" i="16" s="1"/>
  <c r="D26" i="16"/>
  <c r="H26" i="16" s="1"/>
  <c r="E24" i="16"/>
  <c r="I24" i="16" s="1"/>
  <c r="E26" i="16"/>
  <c r="I26" i="16" s="1"/>
  <c r="E23" i="16"/>
  <c r="I23" i="16" s="1"/>
  <c r="H23" i="16"/>
  <c r="H27" i="16" l="1"/>
  <c r="E29" i="13" s="1"/>
  <c r="B32" i="13" s="1"/>
  <c r="I27" i="16"/>
  <c r="E30" i="13" s="1"/>
  <c r="B33" i="13" s="1"/>
  <c r="E27" i="16"/>
  <c r="D27" i="16"/>
</calcChain>
</file>

<file path=xl/sharedStrings.xml><?xml version="1.0" encoding="utf-8"?>
<sst xmlns="http://schemas.openxmlformats.org/spreadsheetml/2006/main" count="189" uniqueCount="139">
  <si>
    <t xml:space="preserve"> </t>
  </si>
  <si>
    <t>Dynamic Brake</t>
  </si>
  <si>
    <t>Idle</t>
  </si>
  <si>
    <t>Notch 1</t>
  </si>
  <si>
    <t>Notch 2</t>
  </si>
  <si>
    <t>Notch 4</t>
  </si>
  <si>
    <t>Notch 5</t>
  </si>
  <si>
    <t>Notch 6</t>
  </si>
  <si>
    <t>Notch 7</t>
  </si>
  <si>
    <t>Notch 8</t>
  </si>
  <si>
    <t>Notch 3</t>
  </si>
  <si>
    <t>in Notch</t>
  </si>
  <si>
    <t>Old Locomotive Fuel (gal/yr)</t>
  </si>
  <si>
    <t>Old         BSFC             (bhp-hr/gal)</t>
  </si>
  <si>
    <t>New           BSFC             (bhp-hr/gal)</t>
  </si>
  <si>
    <t>New Locomotive Fuel (gal/yr)</t>
  </si>
  <si>
    <t>New Locomotive NOx EF (g/bhp-hr)</t>
  </si>
  <si>
    <t>Unit Conversion g to lb =</t>
  </si>
  <si>
    <t>g/lb</t>
  </si>
  <si>
    <t>Unit Conversion lb to ton =</t>
  </si>
  <si>
    <t>lb/ton</t>
  </si>
  <si>
    <t>Reduction of NOx   (ton/yr)</t>
  </si>
  <si>
    <t>Old Locomotive NOx EF (g/bhp-hr)</t>
  </si>
  <si>
    <t>Old Locomotive NOx   (ton/yr)</t>
  </si>
  <si>
    <t>New Locomotive NOx   (ton/yr)</t>
  </si>
  <si>
    <t>Total</t>
  </si>
  <si>
    <t>Reduction of NOx         (ton/10-yr)</t>
  </si>
  <si>
    <t>Provide Total number of conversion(s)</t>
  </si>
  <si>
    <t>Eligibility Requirements</t>
  </si>
  <si>
    <t>Old Locomotive PM2.5 EF (g/bhp-hr)</t>
  </si>
  <si>
    <t>New Locomotive PM2.5 EF       (g/bhp-hr)</t>
  </si>
  <si>
    <t>Reduction of PM2.5  (ton/yr)</t>
  </si>
  <si>
    <t>Reduction of PM2.5        (ton/10-yr)</t>
  </si>
  <si>
    <t>Application Cover Page</t>
  </si>
  <si>
    <t>Application Summary</t>
  </si>
  <si>
    <t>Authorized Official</t>
  </si>
  <si>
    <t>City</t>
  </si>
  <si>
    <t>State</t>
  </si>
  <si>
    <t>Zip Code</t>
  </si>
  <si>
    <t>,</t>
  </si>
  <si>
    <t>Atlanta, GA 30354</t>
  </si>
  <si>
    <t xml:space="preserve">Company Name:  </t>
  </si>
  <si>
    <t xml:space="preserve">E-mail:  </t>
  </si>
  <si>
    <t xml:space="preserve">Phone Number:  </t>
  </si>
  <si>
    <t xml:space="preserve">Mailing Address:  </t>
  </si>
  <si>
    <t xml:space="preserve">Name Mailing Address:  </t>
  </si>
  <si>
    <t xml:space="preserve">Additional Contact (optional):  </t>
  </si>
  <si>
    <t xml:space="preserve">Contract Official:  </t>
  </si>
  <si>
    <t xml:space="preserve">Total number of conversions </t>
  </si>
  <si>
    <t xml:space="preserve">Total funding requested </t>
  </si>
  <si>
    <t xml:space="preserve"> Total match proposed </t>
  </si>
  <si>
    <t>Date</t>
  </si>
  <si>
    <t>Signature</t>
  </si>
  <si>
    <t>Will the converted locomotive continue to operate in Bibb County for 10 or more years after the conversion?</t>
  </si>
  <si>
    <t>Does the Company (as listed on the Applicant Cover Page) own the locomotive(s) to be converted?</t>
  </si>
  <si>
    <t>I certify to the best of my knowledge that the information provided in this application is accurate. I agree that all of the minimum requirements have been or will be met.  Additionally, I understand the obligations constraints associated with this proposal.  I understand that completing this application simply enters me into  the funding competition under the  Railroad-Related Emission Reductions for Switch-Duty Locomotive Conversions that Operate in Bibb County Georgia, and my final decision to accept the funding, if I were to be selected, would occur later.</t>
  </si>
  <si>
    <t>Submit proposals to Mr. Richard McDonald</t>
  </si>
  <si>
    <t>Air Protection Branch, Planning and Support 4244 International Parkway Suite 136</t>
  </si>
  <si>
    <t>richard.mcdonald@dnr.ga.gov</t>
  </si>
  <si>
    <t>Please submit the application electronically in Excel format and/or an Adobe pdf, and send a signed hardcopy through certified or tracked mail to the address below. Any expense incurred to prepare the application is not reimbursable and is the responsibility of the applicant. In addition, operating expenses, fuel costs, projects required by any law or other agreements, administrative costs, or work done or purchases prior to execution of a contract between EPD and the applicant are not reimbursable and are the responsibility of the applicant.</t>
  </si>
  <si>
    <t>Attn: Richard McDonald</t>
  </si>
  <si>
    <t>Emission Reductions</t>
  </si>
  <si>
    <t>MY of old locomotive</t>
  </si>
  <si>
    <r>
      <t>NO</t>
    </r>
    <r>
      <rPr>
        <vertAlign val="subscript"/>
        <sz val="12"/>
        <color theme="1"/>
        <rFont val="Arial"/>
        <family val="2"/>
      </rPr>
      <t>X</t>
    </r>
    <r>
      <rPr>
        <sz val="12"/>
        <color theme="1"/>
        <rFont val="Arial"/>
        <family val="2"/>
      </rPr>
      <t xml:space="preserve">  </t>
    </r>
  </si>
  <si>
    <r>
      <t>PM</t>
    </r>
    <r>
      <rPr>
        <vertAlign val="subscript"/>
        <sz val="12"/>
        <color theme="1"/>
        <rFont val="Arial"/>
        <family val="2"/>
      </rPr>
      <t>2.5</t>
    </r>
    <r>
      <rPr>
        <sz val="12"/>
        <color theme="1"/>
        <rFont val="Arial"/>
        <family val="2"/>
      </rPr>
      <t xml:space="preserve">  </t>
    </r>
  </si>
  <si>
    <t>ID Number for old Locomotive that will be converted</t>
  </si>
  <si>
    <t>MY of current engine used in the old locomotive</t>
  </si>
  <si>
    <t>PROJECT DETAILS</t>
  </si>
  <si>
    <t>Will the project be completed by December 31, 2017?</t>
  </si>
  <si>
    <t>Will each converted locomotive will be used for switcher-duties?</t>
  </si>
  <si>
    <t>Funding Requested (maximum is 70% of Total Project Cost)</t>
  </si>
  <si>
    <t>Match Proposed (minimum is 30% of Total Project Cost)</t>
  </si>
  <si>
    <t>Conversions</t>
  </si>
  <si>
    <t>New Locomotive PM       (ton/yr)</t>
  </si>
  <si>
    <t>Old Locomotive PM           (ton/yr)</t>
  </si>
  <si>
    <t>Number</t>
  </si>
  <si>
    <t>Start Date</t>
  </si>
  <si>
    <t>Task Description</t>
  </si>
  <si>
    <t>Schedule with Budget</t>
  </si>
  <si>
    <t>Labor Cost to</t>
  </si>
  <si>
    <t>Complete Task</t>
  </si>
  <si>
    <t>Material Cost to</t>
  </si>
  <si>
    <t>of Task</t>
  </si>
  <si>
    <t>Completion Date</t>
  </si>
  <si>
    <t>Task</t>
  </si>
  <si>
    <t>Project Total</t>
  </si>
  <si>
    <t>Yes</t>
  </si>
  <si>
    <t>No</t>
  </si>
  <si>
    <t xml:space="preserve">Technical Expert:  </t>
  </si>
  <si>
    <t xml:space="preserve">Total Project Cost </t>
  </si>
  <si>
    <t xml:space="preserve">Cost Effectiveness $/ton PM2.5 </t>
  </si>
  <si>
    <t xml:space="preserve">Cost Effectiveness $/ton NOx </t>
  </si>
  <si>
    <t>CMAQ Funding for Railyard Emission Reductions (Bibb County)</t>
  </si>
  <si>
    <t>Subtotals</t>
  </si>
  <si>
    <t>List the MY for the new engine technology that will be used  for the locomotive conversion(s) (Enter "NA" for Slug)</t>
  </si>
  <si>
    <t>List the TIER level based on Switcher Duty (I.e., enter "TIER 2", "TIER 3" or "TIER 4").  Enter "Slug" if applicable.</t>
  </si>
  <si>
    <t>Title</t>
  </si>
  <si>
    <t>Name</t>
  </si>
  <si>
    <t>PM and NOx Emission Calculations</t>
  </si>
  <si>
    <t>Is a map included illustrating the percent time each converted locomotive will be at each railyard and/or area of operation?  If there is any location outside of Bibb County, explain how the locomotive will remain in Bibb County for at least 80% of the operating time.  Include the percent of time the locomotive is expected to operate at each location.</t>
  </si>
  <si>
    <t xml:space="preserve">Is a timeline provided detailing the schedule and maximum time period needed for converting the locomotive(s)?  The time line needs to include discrete item(s)/task(s) that would become billable, when old locomotive(s) will be removed from service, when converted locomotive will be operationally complete and a description of how the locomotive will be serviced while the locomotive conversion is taking place . </t>
  </si>
  <si>
    <t>Is a narrative included describing the project?  Include the PM2.5 and NOx reduction, the project costs and cost effectiveness of the requested funding.  Include a description of key components of the conversion kit and/or procedure that reduce PM2.5 and NOx emissions.  Does the narrative also include a description for additional environmental benefits of this project beyond PM2.5 and NOx reductions such as GHG reductions and alterative fueling features?</t>
  </si>
  <si>
    <t>This application will be submitted on or before the deadline as listed on the request for applications?</t>
  </si>
  <si>
    <t xml:space="preserve">Will each converted locomotive operate in Bibb County at least 80% of the time? </t>
  </si>
  <si>
    <t>Old Locomotive Information</t>
  </si>
  <si>
    <t>Serial Number for old locomotive that will be converted</t>
  </si>
  <si>
    <t>Model of old locomotive that will be converted</t>
  </si>
  <si>
    <t>Date of last rebuild of the current engine used in the old locomotive</t>
  </si>
  <si>
    <t xml:space="preserve">List the TIER level of the old locomotive with the current diesel engine.                                                                                                        Enter "Non-regulated" (pre-1973) or "TIER 0" (1973-2001) as applicable. </t>
  </si>
  <si>
    <t>PM exhaust from old locomotive (g/bhp-hr)*</t>
  </si>
  <si>
    <t>NOx exhaust from old locomotive (g/bhp-hr)*</t>
  </si>
  <si>
    <t>What is the remaining service years for the old locomotive if not converted? (must be at least 5 years)</t>
  </si>
  <si>
    <t>Based on typical operations of the old locomotive what has been the historical annual fuel usage (gal/yr).</t>
  </si>
  <si>
    <t>List the engine family for the conversion consistent with the EPA certification (https://www3.epa.gov/otaq/certdata.htm) (Enter "NA" for slug)</t>
  </si>
  <si>
    <t>Overall Project Information</t>
  </si>
  <si>
    <t>If the project involves one or more mother-slug locomotive sets, please list the number of mother-slug sets</t>
  </si>
  <si>
    <t>New-Converted Locomotive Information</t>
  </si>
  <si>
    <t>What is the projected annual fuel usage (gal/yr) for each converted locomotive? (Enter "NA" for Slug)</t>
  </si>
  <si>
    <t>EPA Switcher Duty Cycle</t>
  </si>
  <si>
    <t>Years of Emission Benefit</t>
  </si>
  <si>
    <t>Georgia Environmental Protection Division</t>
  </si>
  <si>
    <t>404-362-6594</t>
  </si>
  <si>
    <t>What is the break-specific fuel consumption (BSFC) in units of bhp-hr/gal for the old locomotive(s)</t>
  </si>
  <si>
    <t>PM exhaust from newly-converted locomotive (g/bhp-hr)</t>
  </si>
  <si>
    <t>NOx exhaust from newly-converted locomotive (g/bhp-hr)</t>
  </si>
  <si>
    <t>BSFC</t>
  </si>
  <si>
    <t>bhp-hr/gal</t>
  </si>
  <si>
    <t>Notch</t>
  </si>
  <si>
    <t>Throttle</t>
  </si>
  <si>
    <t>% Time</t>
  </si>
  <si>
    <t>Weighted Average =</t>
  </si>
  <si>
    <t xml:space="preserve">       Locomoitve Conversion </t>
  </si>
  <si>
    <t>Befor</t>
  </si>
  <si>
    <t>After</t>
  </si>
  <si>
    <t>What is the break specific-fuel consumption (BSFC) (bhp-hr/gal) for the converted locomotive(s)?                                   (Enter "NA" for Slug)</t>
  </si>
  <si>
    <t xml:space="preserve">          Total Project Cost (Labor and Materials)</t>
  </si>
  <si>
    <t>Enter the befor conversion BSFC and the after conversion BSFC.</t>
  </si>
  <si>
    <t>Complete:                "Schedule &amp; Budget Page" Tab              &amp;                  "BSFC DATA" Tab</t>
  </si>
  <si>
    <t xml:space="preserve">For a slug, enter "0.00." for the BSFC.  Fuel usage 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</si>
</sst>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0"/>
    <numFmt numFmtId="167" formatCode="&quot;$&quot;#,##0.00"/>
    <numFmt numFmtId="168" formatCode="&quot;$&quot;#,##0"/>
    <numFmt numFmtId="169" formatCode="[$-409]mmmm\ d\,\ yyyy;@"/>
  </numFmts>
  <fonts count="19"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b/>
      <sz val="11"/>
      <color theme="1"/>
      <name val="Arial"/>
      <family val="2"/>
    </font>
    <font>
      <sz val="14"/>
      <color theme="1"/>
      <name val="Calibri"/>
      <family val="2"/>
      <scheme val="minor"/>
    </font>
    <font>
      <sz val="16"/>
      <color theme="1"/>
      <name val="Calibri"/>
      <family val="2"/>
      <scheme val="minor"/>
    </font>
    <font>
      <u/>
      <sz val="16"/>
      <color theme="10"/>
      <name val="Calibri"/>
      <family val="2"/>
      <scheme val="minor"/>
    </font>
    <font>
      <sz val="18"/>
      <color theme="1"/>
      <name val="Calibri"/>
      <family val="2"/>
      <scheme val="minor"/>
    </font>
    <font>
      <sz val="12"/>
      <color theme="1"/>
      <name val="Arial"/>
      <family val="2"/>
    </font>
    <font>
      <sz val="18"/>
      <color theme="1"/>
      <name val="Arial"/>
      <family val="2"/>
    </font>
    <font>
      <sz val="14"/>
      <color theme="1"/>
      <name val="Arial"/>
      <family val="2"/>
    </font>
    <font>
      <vertAlign val="subscript"/>
      <sz val="12"/>
      <color theme="1"/>
      <name val="Arial"/>
      <family val="2"/>
    </font>
    <font>
      <b/>
      <sz val="12"/>
      <color theme="1"/>
      <name val="Arial"/>
      <family val="2"/>
    </font>
    <font>
      <u/>
      <sz val="12"/>
      <color theme="10"/>
      <name val="Arial"/>
      <family val="2"/>
    </font>
    <font>
      <b/>
      <sz val="12"/>
      <color rgb="FFFF0000"/>
      <name val="Arial"/>
      <family val="2"/>
    </font>
    <font>
      <b/>
      <sz val="14"/>
      <color theme="1"/>
      <name val="Calibri"/>
      <family val="2"/>
      <scheme val="minor"/>
    </font>
    <font>
      <b/>
      <sz val="11"/>
      <color theme="1"/>
      <name val="Calibri"/>
      <family val="2"/>
      <scheme val="minor"/>
    </font>
    <font>
      <sz val="12"/>
      <color theme="1"/>
      <name val="Arial Narrow"/>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49">
    <xf numFmtId="0" fontId="0" fillId="0" borderId="0" xfId="0"/>
    <xf numFmtId="0" fontId="0" fillId="0" borderId="0" xfId="0" applyFill="1"/>
    <xf numFmtId="0" fontId="0" fillId="0" borderId="5" xfId="0" applyBorder="1"/>
    <xf numFmtId="0" fontId="0" fillId="0" borderId="7" xfId="0" applyBorder="1"/>
    <xf numFmtId="0" fontId="0" fillId="0" borderId="0" xfId="0" applyBorder="1"/>
    <xf numFmtId="0" fontId="0" fillId="0" borderId="9" xfId="0" applyBorder="1"/>
    <xf numFmtId="0" fontId="0" fillId="0" borderId="12" xfId="0" applyBorder="1"/>
    <xf numFmtId="0" fontId="3" fillId="0" borderId="0" xfId="0" applyFont="1" applyAlignment="1">
      <alignment wrapText="1"/>
    </xf>
    <xf numFmtId="0" fontId="0" fillId="0" borderId="0" xfId="0" applyFill="1" applyBorder="1"/>
    <xf numFmtId="0" fontId="0" fillId="3" borderId="7" xfId="0" applyFill="1" applyBorder="1"/>
    <xf numFmtId="0" fontId="0" fillId="3" borderId="0" xfId="0" applyFill="1" applyBorder="1"/>
    <xf numFmtId="0" fontId="0" fillId="0" borderId="14" xfId="0" applyBorder="1"/>
    <xf numFmtId="2" fontId="0" fillId="0" borderId="0" xfId="0" applyNumberFormat="1" applyBorder="1"/>
    <xf numFmtId="0" fontId="0" fillId="0" borderId="15" xfId="0" applyBorder="1"/>
    <xf numFmtId="10" fontId="0" fillId="0" borderId="6" xfId="1" applyNumberFormat="1" applyFont="1" applyBorder="1" applyAlignment="1">
      <alignment horizontal="right"/>
    </xf>
    <xf numFmtId="10" fontId="0" fillId="0" borderId="8" xfId="1" applyNumberFormat="1" applyFont="1" applyBorder="1" applyAlignment="1">
      <alignment horizontal="right"/>
    </xf>
    <xf numFmtId="10" fontId="0" fillId="0" borderId="10" xfId="1" applyNumberFormat="1" applyFont="1" applyBorder="1" applyAlignment="1">
      <alignment horizontal="right"/>
    </xf>
    <xf numFmtId="0" fontId="3" fillId="0" borderId="0" xfId="0" applyFont="1"/>
    <xf numFmtId="0" fontId="3" fillId="4" borderId="5" xfId="0" applyFont="1" applyFill="1" applyBorder="1"/>
    <xf numFmtId="0" fontId="3" fillId="4" borderId="9" xfId="0" applyFont="1" applyFill="1" applyBorder="1"/>
    <xf numFmtId="0" fontId="3" fillId="4" borderId="2" xfId="0" applyFont="1" applyFill="1" applyBorder="1" applyAlignment="1">
      <alignment wrapText="1"/>
    </xf>
    <xf numFmtId="0" fontId="3" fillId="4" borderId="3" xfId="0" applyFont="1" applyFill="1" applyBorder="1" applyAlignment="1">
      <alignment wrapText="1"/>
    </xf>
    <xf numFmtId="10" fontId="0" fillId="0" borderId="0" xfId="0" applyNumberFormat="1"/>
    <xf numFmtId="0" fontId="0" fillId="3" borderId="5" xfId="0" applyFill="1" applyBorder="1"/>
    <xf numFmtId="0" fontId="0" fillId="3" borderId="11" xfId="0" applyFill="1" applyBorder="1"/>
    <xf numFmtId="0" fontId="4" fillId="0" borderId="5" xfId="0" applyFont="1" applyFill="1" applyBorder="1"/>
    <xf numFmtId="0" fontId="4" fillId="0" borderId="11" xfId="0" applyFont="1" applyFill="1" applyBorder="1"/>
    <xf numFmtId="0" fontId="4" fillId="0" borderId="6" xfId="0" applyFont="1" applyFill="1" applyBorder="1"/>
    <xf numFmtId="0" fontId="4" fillId="0" borderId="0" xfId="0" applyFont="1" applyFill="1" applyBorder="1"/>
    <xf numFmtId="0" fontId="4" fillId="0" borderId="9" xfId="0" applyFont="1" applyFill="1" applyBorder="1"/>
    <xf numFmtId="0" fontId="4" fillId="0" borderId="12" xfId="0" applyFont="1" applyFill="1" applyBorder="1"/>
    <xf numFmtId="0" fontId="4" fillId="0" borderId="10" xfId="0" applyFont="1" applyFill="1" applyBorder="1"/>
    <xf numFmtId="2" fontId="0" fillId="3" borderId="5" xfId="0" applyNumberFormat="1" applyFill="1" applyBorder="1"/>
    <xf numFmtId="2" fontId="0" fillId="3" borderId="0" xfId="0" applyNumberFormat="1" applyFill="1" applyBorder="1"/>
    <xf numFmtId="2" fontId="0" fillId="3" borderId="11" xfId="0" applyNumberFormat="1" applyFill="1" applyBorder="1"/>
    <xf numFmtId="0" fontId="0" fillId="0" borderId="0" xfId="0" applyAlignment="1"/>
    <xf numFmtId="2" fontId="0" fillId="0" borderId="7" xfId="0" applyNumberFormat="1" applyBorder="1"/>
    <xf numFmtId="2" fontId="0" fillId="3" borderId="7" xfId="0" applyNumberFormat="1" applyFill="1" applyBorder="1"/>
    <xf numFmtId="2" fontId="0" fillId="2" borderId="2" xfId="0" applyNumberFormat="1" applyFill="1" applyBorder="1"/>
    <xf numFmtId="2" fontId="0" fillId="2" borderId="3" xfId="0" applyNumberFormat="1" applyFill="1" applyBorder="1"/>
    <xf numFmtId="0" fontId="3" fillId="4" borderId="1" xfId="0" applyFont="1" applyFill="1" applyBorder="1" applyAlignment="1">
      <alignment wrapText="1"/>
    </xf>
    <xf numFmtId="2" fontId="0" fillId="0" borderId="10" xfId="0" applyNumberFormat="1" applyBorder="1"/>
    <xf numFmtId="164" fontId="0" fillId="2" borderId="1" xfId="0" applyNumberFormat="1" applyFill="1" applyBorder="1"/>
    <xf numFmtId="0" fontId="9" fillId="0" borderId="0" xfId="0" applyFont="1"/>
    <xf numFmtId="0" fontId="9" fillId="0" borderId="0" xfId="0" applyFont="1" applyFill="1"/>
    <xf numFmtId="0" fontId="9" fillId="0" borderId="0" xfId="0" applyFont="1" applyBorder="1"/>
    <xf numFmtId="0" fontId="0" fillId="0" borderId="0" xfId="0" applyAlignment="1">
      <alignment wrapText="1"/>
    </xf>
    <xf numFmtId="0" fontId="9" fillId="0" borderId="0" xfId="0" applyFont="1" applyFill="1" applyBorder="1"/>
    <xf numFmtId="0" fontId="9" fillId="0" borderId="0" xfId="0" applyFont="1" applyAlignment="1">
      <alignment horizontal="right" vertical="top"/>
    </xf>
    <xf numFmtId="0" fontId="9" fillId="2" borderId="1" xfId="0" applyFont="1" applyFill="1" applyBorder="1"/>
    <xf numFmtId="0" fontId="9" fillId="0" borderId="0" xfId="0" applyFont="1" applyAlignment="1">
      <alignment horizontal="left" vertical="top" wrapText="1"/>
    </xf>
    <xf numFmtId="0" fontId="9" fillId="0" borderId="5" xfId="0" applyFont="1" applyBorder="1" applyAlignment="1">
      <alignment horizontal="right" vertical="top"/>
    </xf>
    <xf numFmtId="0" fontId="0" fillId="0" borderId="0" xfId="0" applyBorder="1" applyAlignment="1"/>
    <xf numFmtId="0" fontId="9" fillId="0" borderId="0" xfId="0" applyFont="1" applyFill="1" applyBorder="1" applyAlignment="1">
      <alignment horizontal="right" vertical="top"/>
    </xf>
    <xf numFmtId="0" fontId="9" fillId="0" borderId="1" xfId="0" applyFont="1" applyBorder="1" applyAlignment="1">
      <alignment horizontal="right" vertical="top"/>
    </xf>
    <xf numFmtId="0" fontId="0" fillId="6" borderId="13" xfId="0" applyFill="1" applyBorder="1" applyAlignment="1"/>
    <xf numFmtId="0" fontId="0" fillId="6" borderId="15" xfId="0" applyFill="1" applyBorder="1" applyAlignment="1"/>
    <xf numFmtId="0" fontId="0" fillId="6" borderId="14" xfId="0" applyFill="1" applyBorder="1" applyAlignment="1"/>
    <xf numFmtId="0" fontId="9" fillId="0" borderId="13" xfId="0" applyFont="1" applyBorder="1" applyAlignment="1">
      <alignment horizontal="right" vertical="top"/>
    </xf>
    <xf numFmtId="0" fontId="9" fillId="0" borderId="15" xfId="0" applyFont="1" applyBorder="1" applyAlignment="1">
      <alignment horizontal="right" vertical="top"/>
    </xf>
    <xf numFmtId="0" fontId="9" fillId="3" borderId="1" xfId="0" applyFont="1" applyFill="1" applyBorder="1" applyAlignment="1">
      <alignment horizontal="right" vertical="top"/>
    </xf>
    <xf numFmtId="0" fontId="9" fillId="3" borderId="14" xfId="0" applyFont="1" applyFill="1" applyBorder="1" applyAlignment="1">
      <alignment horizontal="right" vertical="top"/>
    </xf>
    <xf numFmtId="0" fontId="3" fillId="4" borderId="5" xfId="0" applyFont="1" applyFill="1" applyBorder="1" applyAlignment="1">
      <alignment wrapText="1"/>
    </xf>
    <xf numFmtId="0" fontId="3" fillId="4" borderId="6" xfId="0" applyFont="1" applyFill="1" applyBorder="1" applyAlignment="1">
      <alignment wrapText="1"/>
    </xf>
    <xf numFmtId="0" fontId="3" fillId="4" borderId="11" xfId="0" applyFont="1" applyFill="1" applyBorder="1" applyAlignment="1">
      <alignment wrapText="1"/>
    </xf>
    <xf numFmtId="0" fontId="3" fillId="4" borderId="5" xfId="0" applyFont="1" applyFill="1" applyBorder="1" applyAlignment="1">
      <alignment wrapText="1"/>
    </xf>
    <xf numFmtId="0" fontId="3" fillId="4" borderId="11" xfId="0" applyFont="1" applyFill="1" applyBorder="1" applyAlignment="1">
      <alignment wrapText="1"/>
    </xf>
    <xf numFmtId="2" fontId="0" fillId="3" borderId="6" xfId="0" applyNumberFormat="1" applyFill="1" applyBorder="1"/>
    <xf numFmtId="2" fontId="0" fillId="0" borderId="8" xfId="0" applyNumberFormat="1" applyBorder="1"/>
    <xf numFmtId="2" fontId="0" fillId="3" borderId="8" xfId="0" applyNumberFormat="1" applyFill="1" applyBorder="1"/>
    <xf numFmtId="0" fontId="3" fillId="0" borderId="0" xfId="0" applyFont="1" applyFill="1" applyAlignment="1">
      <alignment wrapText="1"/>
    </xf>
    <xf numFmtId="0" fontId="0" fillId="3" borderId="15" xfId="0" applyFill="1" applyBorder="1"/>
    <xf numFmtId="2" fontId="0" fillId="0" borderId="12" xfId="0" applyNumberFormat="1" applyBorder="1"/>
    <xf numFmtId="166" fontId="0" fillId="3" borderId="5" xfId="0" applyNumberFormat="1" applyFill="1" applyBorder="1"/>
    <xf numFmtId="166" fontId="0" fillId="0" borderId="7" xfId="0" applyNumberFormat="1" applyBorder="1"/>
    <xf numFmtId="166" fontId="0" fillId="3" borderId="7" xfId="0" applyNumberFormat="1" applyFill="1" applyBorder="1"/>
    <xf numFmtId="166" fontId="0" fillId="0" borderId="9" xfId="0" applyNumberFormat="1" applyBorder="1"/>
    <xf numFmtId="165" fontId="0" fillId="3" borderId="5" xfId="0" applyNumberFormat="1" applyFill="1" applyBorder="1"/>
    <xf numFmtId="165" fontId="0" fillId="0" borderId="7" xfId="0" applyNumberFormat="1" applyBorder="1"/>
    <xf numFmtId="165" fontId="0" fillId="3" borderId="7" xfId="0" applyNumberFormat="1" applyFill="1" applyBorder="1"/>
    <xf numFmtId="165" fontId="0" fillId="0" borderId="9" xfId="0" applyNumberFormat="1" applyBorder="1"/>
    <xf numFmtId="166" fontId="0" fillId="3" borderId="6" xfId="0" applyNumberFormat="1" applyFill="1" applyBorder="1"/>
    <xf numFmtId="166" fontId="0" fillId="0" borderId="8" xfId="0" applyNumberFormat="1" applyBorder="1"/>
    <xf numFmtId="166" fontId="0" fillId="3" borderId="8" xfId="0" applyNumberFormat="1" applyFill="1" applyBorder="1"/>
    <xf numFmtId="166" fontId="0" fillId="0" borderId="10" xfId="0" applyNumberFormat="1" applyBorder="1"/>
    <xf numFmtId="0" fontId="0" fillId="3" borderId="13" xfId="0" applyFill="1" applyBorder="1"/>
    <xf numFmtId="0" fontId="3" fillId="4" borderId="5" xfId="0" applyFont="1" applyFill="1" applyBorder="1" applyAlignment="1">
      <alignment wrapText="1"/>
    </xf>
    <xf numFmtId="0" fontId="3" fillId="4" borderId="6" xfId="0" applyFont="1" applyFill="1" applyBorder="1" applyAlignment="1">
      <alignment wrapText="1"/>
    </xf>
    <xf numFmtId="0" fontId="3" fillId="4" borderId="11" xfId="0" applyFont="1" applyFill="1" applyBorder="1" applyAlignment="1">
      <alignment wrapText="1"/>
    </xf>
    <xf numFmtId="0" fontId="9" fillId="0" borderId="0" xfId="0" applyFont="1" applyAlignment="1">
      <alignment horizontal="center" vertical="center"/>
    </xf>
    <xf numFmtId="167" fontId="9" fillId="0" borderId="0" xfId="0" applyNumberFormat="1" applyFont="1" applyAlignment="1">
      <alignment horizontal="right"/>
    </xf>
    <xf numFmtId="14" fontId="9" fillId="0" borderId="0" xfId="0" applyNumberFormat="1" applyFont="1" applyAlignment="1">
      <alignment horizontal="right"/>
    </xf>
    <xf numFmtId="0" fontId="9" fillId="0" borderId="0" xfId="0" applyFont="1" applyAlignment="1">
      <alignment horizontal="left"/>
    </xf>
    <xf numFmtId="0" fontId="9" fillId="0" borderId="12" xfId="0" applyFont="1" applyBorder="1" applyAlignment="1">
      <alignment horizontal="center" vertical="center"/>
    </xf>
    <xf numFmtId="0" fontId="9" fillId="0" borderId="12" xfId="0" applyFont="1" applyBorder="1" applyAlignment="1">
      <alignment horizontal="left"/>
    </xf>
    <xf numFmtId="167" fontId="9" fillId="0" borderId="12" xfId="0" applyNumberFormat="1" applyFont="1" applyBorder="1" applyAlignment="1">
      <alignment horizontal="right"/>
    </xf>
    <xf numFmtId="14" fontId="9" fillId="0" borderId="12" xfId="0" applyNumberFormat="1" applyFont="1" applyBorder="1" applyAlignment="1">
      <alignment horizontal="right"/>
    </xf>
    <xf numFmtId="0" fontId="9" fillId="2" borderId="5" xfId="0" applyFont="1" applyFill="1" applyBorder="1" applyAlignment="1">
      <alignment horizontal="right"/>
    </xf>
    <xf numFmtId="167" fontId="9" fillId="2" borderId="11" xfId="0" applyNumberFormat="1" applyFont="1" applyFill="1" applyBorder="1" applyAlignment="1">
      <alignment horizontal="right"/>
    </xf>
    <xf numFmtId="167" fontId="9" fillId="2" borderId="6" xfId="0" applyNumberFormat="1" applyFont="1" applyFill="1" applyBorder="1" applyAlignment="1">
      <alignment horizontal="right"/>
    </xf>
    <xf numFmtId="0" fontId="9" fillId="2" borderId="9" xfId="0" applyFont="1" applyFill="1" applyBorder="1" applyAlignment="1">
      <alignment horizontal="right"/>
    </xf>
    <xf numFmtId="167" fontId="9" fillId="2" borderId="12" xfId="0" applyNumberFormat="1" applyFont="1" applyFill="1" applyBorder="1" applyAlignment="1">
      <alignment horizontal="right"/>
    </xf>
    <xf numFmtId="167" fontId="9" fillId="2" borderId="10" xfId="0" applyNumberFormat="1" applyFont="1" applyFill="1" applyBorder="1" applyAlignment="1">
      <alignment horizontal="right"/>
    </xf>
    <xf numFmtId="0" fontId="13" fillId="2" borderId="13" xfId="0" applyFont="1" applyFill="1" applyBorder="1" applyAlignment="1">
      <alignment vertical="top" wrapText="1"/>
    </xf>
    <xf numFmtId="0" fontId="9" fillId="2" borderId="13" xfId="0" applyFont="1" applyFill="1" applyBorder="1" applyAlignment="1">
      <alignment horizontal="center"/>
    </xf>
    <xf numFmtId="0" fontId="9" fillId="0" borderId="9"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0" borderId="9" xfId="0" applyFont="1" applyBorder="1"/>
    <xf numFmtId="9" fontId="9" fillId="0" borderId="0" xfId="1" applyFont="1"/>
    <xf numFmtId="0" fontId="9" fillId="2" borderId="13" xfId="0" applyFont="1" applyFill="1" applyBorder="1" applyAlignment="1">
      <alignment horizontal="left"/>
    </xf>
    <xf numFmtId="0" fontId="9" fillId="2" borderId="13" xfId="0" applyFont="1" applyFill="1" applyBorder="1" applyAlignment="1">
      <alignment horizontal="right"/>
    </xf>
    <xf numFmtId="0" fontId="9" fillId="2" borderId="13" xfId="0" applyFont="1" applyFill="1" applyBorder="1" applyAlignment="1">
      <alignment horizontal="center" vertical="center"/>
    </xf>
    <xf numFmtId="0" fontId="9" fillId="0" borderId="7" xfId="0" applyFont="1" applyFill="1" applyBorder="1" applyAlignment="1">
      <alignment vertical="top" wrapText="1"/>
    </xf>
    <xf numFmtId="0" fontId="9" fillId="0" borderId="0" xfId="0" applyFont="1" applyBorder="1" applyAlignment="1">
      <alignment horizontal="right"/>
    </xf>
    <xf numFmtId="2" fontId="0" fillId="3" borderId="11" xfId="0" applyNumberFormat="1" applyFill="1" applyBorder="1" applyAlignment="1">
      <alignment horizontal="right"/>
    </xf>
    <xf numFmtId="2" fontId="0" fillId="0" borderId="0" xfId="0" applyNumberFormat="1" applyBorder="1" applyAlignment="1">
      <alignment horizontal="right"/>
    </xf>
    <xf numFmtId="2" fontId="0" fillId="0" borderId="12" xfId="0" applyNumberFormat="1" applyBorder="1" applyAlignment="1">
      <alignment horizontal="right"/>
    </xf>
    <xf numFmtId="0" fontId="10" fillId="0" borderId="0" xfId="0" applyFont="1" applyBorder="1" applyAlignment="1">
      <alignment horizontal="center" vertical="center" wrapText="1"/>
    </xf>
    <xf numFmtId="0" fontId="9" fillId="0" borderId="0" xfId="0" applyFont="1" applyAlignment="1">
      <alignment vertical="center"/>
    </xf>
    <xf numFmtId="2" fontId="0" fillId="3" borderId="0" xfId="0" applyNumberFormat="1" applyFill="1" applyBorder="1" applyAlignment="1">
      <alignment horizontal="right"/>
    </xf>
    <xf numFmtId="0" fontId="0" fillId="2" borderId="2" xfId="0" applyFill="1" applyBorder="1"/>
    <xf numFmtId="0" fontId="0" fillId="2" borderId="3" xfId="0" applyFill="1" applyBorder="1"/>
    <xf numFmtId="0" fontId="9" fillId="4" borderId="7" xfId="0" applyFont="1" applyFill="1" applyBorder="1" applyAlignment="1">
      <alignment horizontal="left" vertical="top" wrapText="1"/>
    </xf>
    <xf numFmtId="0" fontId="15" fillId="6" borderId="5" xfId="0" applyFont="1" applyFill="1" applyBorder="1" applyAlignment="1">
      <alignment horizontal="left" vertical="top" wrapText="1"/>
    </xf>
    <xf numFmtId="0" fontId="15" fillId="6" borderId="1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9" xfId="0" applyFont="1" applyFill="1" applyBorder="1" applyAlignment="1">
      <alignment horizontal="left" vertical="top" wrapText="1"/>
    </xf>
    <xf numFmtId="0" fontId="14" fillId="4" borderId="7" xfId="2" applyFont="1" applyFill="1" applyBorder="1" applyAlignment="1">
      <alignment wrapText="1"/>
    </xf>
    <xf numFmtId="0" fontId="9" fillId="0" borderId="5" xfId="0" applyFont="1" applyBorder="1" applyAlignment="1">
      <alignment vertical="top" wrapText="1"/>
    </xf>
    <xf numFmtId="0" fontId="13" fillId="6" borderId="13" xfId="0" applyFont="1" applyFill="1" applyBorder="1" applyAlignment="1">
      <alignment horizontal="right"/>
    </xf>
    <xf numFmtId="2" fontId="13" fillId="6" borderId="13" xfId="0" applyNumberFormat="1" applyFont="1" applyFill="1" applyBorder="1" applyAlignment="1">
      <alignment horizontal="right"/>
    </xf>
    <xf numFmtId="164" fontId="13" fillId="6" borderId="14" xfId="0" applyNumberFormat="1" applyFont="1" applyFill="1" applyBorder="1" applyAlignment="1">
      <alignment horizontal="right"/>
    </xf>
    <xf numFmtId="0" fontId="9" fillId="0" borderId="4" xfId="0" applyFont="1" applyBorder="1" applyProtection="1">
      <protection locked="0"/>
    </xf>
    <xf numFmtId="0" fontId="9" fillId="0" borderId="12" xfId="0" applyFont="1" applyBorder="1" applyProtection="1">
      <protection locked="0"/>
    </xf>
    <xf numFmtId="0" fontId="0" fillId="0" borderId="0" xfId="0" applyAlignment="1" applyProtection="1">
      <alignment horizontal="left" wrapText="1"/>
    </xf>
    <xf numFmtId="169" fontId="9" fillId="0" borderId="12" xfId="0" applyNumberFormat="1" applyFont="1" applyBorder="1" applyProtection="1">
      <protection locked="0"/>
    </xf>
    <xf numFmtId="0" fontId="9" fillId="0" borderId="13" xfId="0" applyFont="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4" xfId="0" applyFont="1" applyBorder="1" applyAlignment="1" applyProtection="1">
      <alignment horizontal="right"/>
      <protection locked="0"/>
    </xf>
    <xf numFmtId="0" fontId="9" fillId="0" borderId="15" xfId="0" applyFont="1" applyBorder="1" applyAlignment="1" applyProtection="1">
      <alignment horizontal="right"/>
      <protection locked="0"/>
    </xf>
    <xf numFmtId="168" fontId="9" fillId="0" borderId="15" xfId="0" applyNumberFormat="1" applyFont="1" applyBorder="1" applyAlignment="1" applyProtection="1">
      <alignment horizontal="right"/>
      <protection locked="0"/>
    </xf>
    <xf numFmtId="168" fontId="9" fillId="4" borderId="14" xfId="0" applyNumberFormat="1" applyFont="1" applyFill="1" applyBorder="1" applyAlignment="1" applyProtection="1">
      <alignment horizontal="right"/>
      <protection locked="0"/>
    </xf>
    <xf numFmtId="0" fontId="9" fillId="0" borderId="13" xfId="0" applyFont="1" applyFill="1" applyBorder="1" applyAlignment="1" applyProtection="1">
      <alignment horizontal="right"/>
      <protection locked="0"/>
    </xf>
    <xf numFmtId="0" fontId="9" fillId="4" borderId="15" xfId="0" applyFont="1" applyFill="1" applyBorder="1" applyAlignment="1" applyProtection="1">
      <alignment horizontal="right"/>
      <protection locked="0"/>
    </xf>
    <xf numFmtId="0" fontId="9" fillId="0" borderId="15" xfId="0" applyFont="1" applyFill="1" applyBorder="1" applyAlignment="1" applyProtection="1">
      <alignment horizontal="right"/>
      <protection locked="0"/>
    </xf>
    <xf numFmtId="0" fontId="9" fillId="0" borderId="13" xfId="0" applyFont="1" applyBorder="1" applyAlignment="1" applyProtection="1">
      <alignment horizontal="right"/>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protection locked="0"/>
    </xf>
    <xf numFmtId="167" fontId="9" fillId="0" borderId="0" xfId="0" applyNumberFormat="1" applyFont="1" applyAlignment="1" applyProtection="1">
      <alignment horizontal="right"/>
      <protection locked="0"/>
    </xf>
    <xf numFmtId="14" fontId="9" fillId="0" borderId="0" xfId="0" applyNumberFormat="1" applyFont="1" applyAlignment="1" applyProtection="1">
      <alignment horizontal="right"/>
      <protection locked="0"/>
    </xf>
    <xf numFmtId="0" fontId="9" fillId="0" borderId="12" xfId="0" applyFont="1" applyBorder="1" applyAlignment="1" applyProtection="1">
      <alignment horizontal="center" vertical="center"/>
      <protection locked="0"/>
    </xf>
    <xf numFmtId="0" fontId="9" fillId="0" borderId="12" xfId="0" applyFont="1" applyBorder="1" applyAlignment="1" applyProtection="1">
      <alignment horizontal="left"/>
      <protection locked="0"/>
    </xf>
    <xf numFmtId="167" fontId="9" fillId="0" borderId="12" xfId="0" applyNumberFormat="1" applyFont="1" applyBorder="1" applyAlignment="1" applyProtection="1">
      <alignment horizontal="right"/>
      <protection locked="0"/>
    </xf>
    <xf numFmtId="14" fontId="9" fillId="0" borderId="12" xfId="0" applyNumberFormat="1" applyFont="1" applyBorder="1" applyAlignment="1" applyProtection="1">
      <alignment horizontal="right"/>
      <protection locked="0"/>
    </xf>
    <xf numFmtId="0" fontId="9" fillId="0" borderId="0" xfId="0" applyFont="1" applyProtection="1">
      <protection locked="0"/>
    </xf>
    <xf numFmtId="0" fontId="5" fillId="0" borderId="0" xfId="0" applyFont="1"/>
    <xf numFmtId="0" fontId="13" fillId="2" borderId="10" xfId="0" applyFont="1" applyFill="1" applyBorder="1"/>
    <xf numFmtId="167" fontId="13" fillId="2" borderId="10" xfId="0" applyNumberFormat="1" applyFont="1" applyFill="1" applyBorder="1"/>
    <xf numFmtId="167" fontId="13" fillId="2" borderId="8" xfId="0" applyNumberFormat="1" applyFont="1" applyFill="1" applyBorder="1"/>
    <xf numFmtId="167" fontId="13" fillId="5" borderId="3" xfId="0" applyNumberFormat="1" applyFont="1" applyFill="1" applyBorder="1"/>
    <xf numFmtId="167" fontId="13" fillId="5" borderId="10" xfId="0" applyNumberFormat="1" applyFont="1" applyFill="1" applyBorder="1"/>
    <xf numFmtId="164" fontId="13" fillId="2" borderId="1" xfId="0" applyNumberFormat="1" applyFont="1" applyFill="1" applyBorder="1"/>
    <xf numFmtId="1" fontId="13" fillId="2" borderId="14" xfId="0" applyNumberFormat="1" applyFont="1" applyFill="1" applyBorder="1"/>
    <xf numFmtId="0" fontId="16" fillId="2" borderId="2" xfId="0" applyFont="1" applyFill="1" applyBorder="1"/>
    <xf numFmtId="0" fontId="0" fillId="2" borderId="4" xfId="0" applyFill="1" applyBorder="1"/>
    <xf numFmtId="0" fontId="9" fillId="0" borderId="5" xfId="0" applyFont="1" applyBorder="1"/>
    <xf numFmtId="0" fontId="9" fillId="0" borderId="5" xfId="0" applyFont="1" applyFill="1" applyBorder="1" applyAlignment="1">
      <alignment horizontal="left" vertical="top" wrapText="1"/>
    </xf>
    <xf numFmtId="0" fontId="9" fillId="0" borderId="7" xfId="0" applyFont="1" applyFill="1" applyBorder="1" applyAlignment="1">
      <alignment horizontal="left" vertical="top" wrapText="1"/>
    </xf>
    <xf numFmtId="0" fontId="3" fillId="4" borderId="11" xfId="0" applyFont="1" applyFill="1" applyBorder="1" applyAlignment="1">
      <alignment horizontal="right"/>
    </xf>
    <xf numFmtId="0" fontId="3" fillId="4" borderId="12" xfId="0" applyFont="1" applyFill="1" applyBorder="1" applyAlignment="1">
      <alignment horizontal="right"/>
    </xf>
    <xf numFmtId="0" fontId="3" fillId="4" borderId="13" xfId="0" applyFont="1" applyFill="1" applyBorder="1" applyAlignment="1">
      <alignment horizontal="right"/>
    </xf>
    <xf numFmtId="0" fontId="3" fillId="4" borderId="14" xfId="0" applyFont="1" applyFill="1" applyBorder="1" applyAlignment="1">
      <alignment horizontal="right"/>
    </xf>
    <xf numFmtId="2" fontId="0" fillId="0" borderId="0" xfId="0" applyNumberFormat="1"/>
    <xf numFmtId="0" fontId="3" fillId="4" borderId="15" xfId="0" applyFont="1" applyFill="1" applyBorder="1" applyAlignment="1">
      <alignment horizontal="right"/>
    </xf>
    <xf numFmtId="0" fontId="17" fillId="4" borderId="5" xfId="0" applyFont="1" applyFill="1" applyBorder="1" applyAlignment="1">
      <alignment horizontal="left"/>
    </xf>
    <xf numFmtId="0" fontId="17" fillId="4" borderId="6" xfId="0" applyFont="1" applyFill="1" applyBorder="1" applyAlignment="1">
      <alignment horizontal="left"/>
    </xf>
    <xf numFmtId="0" fontId="17" fillId="4" borderId="9" xfId="0" applyFont="1" applyFill="1" applyBorder="1" applyAlignment="1">
      <alignment horizontal="left"/>
    </xf>
    <xf numFmtId="0" fontId="17" fillId="4" borderId="10" xfId="0" applyFont="1" applyFill="1" applyBorder="1" applyAlignment="1">
      <alignment horizontal="center" vertical="center"/>
    </xf>
    <xf numFmtId="0" fontId="9" fillId="0" borderId="7" xfId="0" applyFont="1" applyBorder="1" applyAlignment="1">
      <alignment vertical="top" wrapText="1"/>
    </xf>
    <xf numFmtId="0" fontId="9" fillId="4" borderId="7" xfId="0" applyFont="1" applyFill="1" applyBorder="1" applyAlignment="1">
      <alignment vertical="top" wrapText="1"/>
    </xf>
    <xf numFmtId="0" fontId="9" fillId="0" borderId="9" xfId="0" applyFont="1" applyBorder="1" applyAlignment="1">
      <alignment wrapText="1"/>
    </xf>
    <xf numFmtId="0" fontId="9" fillId="0" borderId="7" xfId="0" applyFont="1" applyBorder="1" applyAlignment="1">
      <alignment wrapText="1"/>
    </xf>
    <xf numFmtId="0" fontId="9" fillId="0" borderId="7" xfId="0" applyFont="1" applyBorder="1" applyAlignment="1">
      <alignment horizontal="right" wrapText="1"/>
    </xf>
    <xf numFmtId="0" fontId="9" fillId="4" borderId="9" xfId="0" applyFont="1" applyFill="1" applyBorder="1" applyAlignment="1">
      <alignment horizontal="right" wrapText="1"/>
    </xf>
    <xf numFmtId="0" fontId="9" fillId="0" borderId="0" xfId="0" applyFont="1" applyAlignment="1">
      <alignment wrapText="1"/>
    </xf>
    <xf numFmtId="0" fontId="9" fillId="2" borderId="5" xfId="0" applyFont="1" applyFill="1" applyBorder="1" applyAlignment="1">
      <alignment wrapText="1"/>
    </xf>
    <xf numFmtId="0" fontId="9" fillId="0" borderId="5" xfId="0" applyFont="1" applyFill="1" applyBorder="1" applyAlignment="1">
      <alignment wrapText="1"/>
    </xf>
    <xf numFmtId="0" fontId="9" fillId="4" borderId="7" xfId="0" applyFont="1" applyFill="1" applyBorder="1" applyAlignment="1">
      <alignment wrapText="1"/>
    </xf>
    <xf numFmtId="0" fontId="9" fillId="0" borderId="7" xfId="0" applyFont="1" applyFill="1" applyBorder="1" applyAlignment="1">
      <alignment wrapText="1"/>
    </xf>
    <xf numFmtId="0" fontId="9" fillId="0" borderId="0" xfId="0" applyFont="1" applyBorder="1" applyAlignment="1">
      <alignment horizontal="left" vertical="top" wrapText="1"/>
    </xf>
    <xf numFmtId="0" fontId="13" fillId="6" borderId="5" xfId="0" applyFont="1" applyFill="1" applyBorder="1" applyAlignment="1">
      <alignment vertical="top" wrapText="1"/>
    </xf>
    <xf numFmtId="0" fontId="13" fillId="6" borderId="9" xfId="0" applyFont="1" applyFill="1" applyBorder="1" applyAlignment="1">
      <alignment vertical="top" wrapText="1"/>
    </xf>
    <xf numFmtId="0" fontId="9" fillId="0" borderId="7" xfId="0" applyFont="1" applyBorder="1" applyAlignment="1">
      <alignment horizontal="left" vertical="top" wrapText="1"/>
    </xf>
    <xf numFmtId="0" fontId="15" fillId="6" borderId="12"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8" fillId="4" borderId="15" xfId="0" applyFont="1" applyFill="1" applyBorder="1" applyAlignment="1" applyProtection="1">
      <alignment horizontal="left"/>
      <protection locked="0"/>
    </xf>
    <xf numFmtId="0" fontId="13" fillId="6" borderId="9" xfId="0" applyFont="1" applyFill="1" applyBorder="1" applyAlignment="1">
      <alignment horizontal="left" vertical="top" wrapText="1"/>
    </xf>
    <xf numFmtId="0" fontId="13" fillId="7" borderId="9" xfId="0" applyFont="1" applyFill="1" applyBorder="1" applyAlignment="1" applyProtection="1">
      <alignment horizontal="right" wrapText="1"/>
    </xf>
    <xf numFmtId="0" fontId="9" fillId="7" borderId="13" xfId="0" applyFont="1" applyFill="1" applyBorder="1" applyAlignment="1" applyProtection="1">
      <alignment horizontal="right"/>
      <protection locked="0"/>
    </xf>
    <xf numFmtId="168" fontId="13" fillId="7" borderId="14" xfId="0" applyNumberFormat="1" applyFont="1" applyFill="1" applyBorder="1" applyAlignment="1" applyProtection="1">
      <alignment horizontal="right"/>
    </xf>
    <xf numFmtId="0" fontId="13" fillId="7" borderId="2" xfId="0" applyFont="1" applyFill="1" applyBorder="1" applyAlignment="1">
      <alignment wrapText="1"/>
    </xf>
    <xf numFmtId="1" fontId="0" fillId="3" borderId="11" xfId="0" applyNumberFormat="1" applyFill="1" applyBorder="1" applyAlignment="1">
      <alignment horizontal="right"/>
    </xf>
    <xf numFmtId="1" fontId="0" fillId="0" borderId="0" xfId="0" applyNumberFormat="1" applyBorder="1" applyAlignment="1">
      <alignment horizontal="right"/>
    </xf>
    <xf numFmtId="1" fontId="0" fillId="3" borderId="0" xfId="0" applyNumberFormat="1" applyFill="1" applyBorder="1" applyAlignment="1">
      <alignment horizontal="right"/>
    </xf>
    <xf numFmtId="1" fontId="0" fillId="0" borderId="12" xfId="0" applyNumberFormat="1" applyBorder="1" applyAlignment="1">
      <alignment horizontal="right"/>
    </xf>
    <xf numFmtId="2" fontId="0" fillId="0" borderId="8" xfId="1" applyNumberFormat="1" applyFont="1" applyBorder="1" applyAlignment="1" applyProtection="1">
      <alignment horizontal="right"/>
      <protection locked="0"/>
    </xf>
    <xf numFmtId="2" fontId="0" fillId="0" borderId="6" xfId="1" applyNumberFormat="1" applyFont="1" applyBorder="1" applyAlignment="1" applyProtection="1">
      <alignment horizontal="right"/>
      <protection locked="0"/>
    </xf>
    <xf numFmtId="2" fontId="0" fillId="0" borderId="10" xfId="1" applyNumberFormat="1" applyFont="1" applyBorder="1" applyAlignment="1" applyProtection="1">
      <alignment horizontal="right"/>
      <protection locked="0"/>
    </xf>
    <xf numFmtId="0" fontId="16" fillId="0" borderId="0" xfId="0" applyFont="1" applyAlignment="1">
      <alignment vertical="top"/>
    </xf>
    <xf numFmtId="1" fontId="0" fillId="3" borderId="5" xfId="0" applyNumberFormat="1" applyFill="1" applyBorder="1"/>
    <xf numFmtId="1" fontId="0" fillId="0" borderId="7" xfId="0" applyNumberFormat="1" applyBorder="1"/>
    <xf numFmtId="1" fontId="0" fillId="3" borderId="7" xfId="0" applyNumberFormat="1" applyFill="1" applyBorder="1"/>
    <xf numFmtId="1" fontId="0" fillId="0" borderId="9" xfId="0" applyNumberFormat="1" applyBorder="1"/>
    <xf numFmtId="2" fontId="13" fillId="6" borderId="14" xfId="0" applyNumberFormat="1" applyFont="1" applyFill="1" applyBorder="1" applyAlignment="1" applyProtection="1">
      <alignment horizontal="right"/>
    </xf>
    <xf numFmtId="0" fontId="9" fillId="0" borderId="12" xfId="0" applyFont="1" applyBorder="1" applyAlignment="1" applyProtection="1">
      <alignment horizontal="right" vertical="top"/>
      <protection locked="0"/>
    </xf>
    <xf numFmtId="0" fontId="0" fillId="0" borderId="12" xfId="0" applyBorder="1" applyAlignment="1" applyProtection="1">
      <protection locked="0"/>
    </xf>
    <xf numFmtId="0" fontId="10"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0" borderId="4" xfId="0" applyFont="1" applyFill="1" applyBorder="1" applyAlignment="1">
      <alignment wrapText="1"/>
    </xf>
    <xf numFmtId="0" fontId="0" fillId="0" borderId="4" xfId="0" applyBorder="1" applyAlignment="1">
      <alignment wrapText="1"/>
    </xf>
    <xf numFmtId="0" fontId="0" fillId="0" borderId="3" xfId="0" applyBorder="1" applyAlignment="1">
      <alignment wrapText="1"/>
    </xf>
    <xf numFmtId="0" fontId="9" fillId="0" borderId="12" xfId="0" applyFont="1" applyFill="1" applyBorder="1" applyAlignment="1" applyProtection="1">
      <alignment wrapText="1"/>
      <protection locked="0"/>
    </xf>
    <xf numFmtId="0" fontId="0" fillId="0" borderId="12" xfId="0" applyFill="1" applyBorder="1" applyAlignment="1" applyProtection="1">
      <alignment wrapText="1"/>
      <protection locked="0"/>
    </xf>
    <xf numFmtId="0" fontId="0" fillId="0" borderId="12" xfId="0" applyBorder="1" applyAlignment="1" applyProtection="1">
      <alignment wrapText="1"/>
      <protection locked="0"/>
    </xf>
    <xf numFmtId="0" fontId="11" fillId="3" borderId="0" xfId="0" applyFont="1" applyFill="1" applyAlignment="1">
      <alignment horizontal="center" vertical="center" wrapText="1"/>
    </xf>
    <xf numFmtId="0" fontId="5" fillId="3" borderId="0" xfId="0" applyFont="1" applyFill="1" applyAlignment="1">
      <alignment horizontal="center" vertical="center" wrapText="1"/>
    </xf>
    <xf numFmtId="0" fontId="9" fillId="0" borderId="0" xfId="0" applyFont="1" applyAlignment="1">
      <alignment horizontal="left" vertical="top" wrapText="1"/>
    </xf>
    <xf numFmtId="0" fontId="0" fillId="0" borderId="0" xfId="0" applyAlignment="1">
      <alignment horizontal="left" wrapText="1"/>
    </xf>
    <xf numFmtId="0" fontId="9" fillId="0" borderId="2"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9" fillId="0" borderId="9" xfId="0" applyFont="1" applyBorder="1" applyAlignment="1">
      <alignment horizontal="center" vertical="center" wrapText="1"/>
    </xf>
    <xf numFmtId="0" fontId="0" fillId="0" borderId="10" xfId="0" applyBorder="1" applyAlignment="1">
      <alignment horizontal="center" wrapText="1"/>
    </xf>
    <xf numFmtId="0" fontId="7" fillId="0" borderId="0" xfId="2" applyFont="1" applyAlignment="1">
      <alignment horizontal="left" vertical="top" wrapText="1"/>
    </xf>
    <xf numFmtId="0" fontId="6" fillId="0" borderId="0" xfId="0" applyFont="1" applyAlignment="1">
      <alignment horizontal="left" wrapText="1"/>
    </xf>
    <xf numFmtId="0" fontId="9" fillId="0" borderId="2" xfId="0" applyFont="1" applyFill="1"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9" fillId="0" borderId="12" xfId="0" applyFont="1" applyBorder="1" applyAlignment="1">
      <alignment horizontal="center" vertical="center"/>
    </xf>
    <xf numFmtId="0" fontId="0" fillId="0" borderId="12" xfId="0"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0" borderId="4" xfId="0" applyBorder="1" applyAlignment="1"/>
    <xf numFmtId="0" fontId="0" fillId="0" borderId="3" xfId="0" applyBorder="1" applyAlignment="1"/>
    <xf numFmtId="0" fontId="9" fillId="2" borderId="2" xfId="0"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cellXfs>
  <cellStyles count="3">
    <cellStyle name="Hyperlink" xfId="2" builtinId="8"/>
    <cellStyle name="Normal" xfId="0" builtinId="0"/>
    <cellStyle name="Percent" xfId="1" builtinId="5"/>
  </cellStyles>
  <dxfs count="3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strike val="0"/>
        <color rgb="FFFF0000"/>
      </font>
      <fill>
        <patternFill patternType="solid">
          <bgColor rgb="FFFFFF00"/>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ont>
        <color rgb="FFFF0000"/>
      </font>
      <fill>
        <patternFill>
          <bgColor theme="9" tint="0.79998168889431442"/>
        </patternFill>
      </fill>
    </dxf>
    <dxf>
      <font>
        <b/>
        <i val="0"/>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patternType="solid">
          <bgColor theme="0" tint="-0.499984740745262"/>
        </patternFill>
      </fill>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strike val="0"/>
        <color rgb="FFFF0000"/>
      </font>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ichard.mcdonald@dnr.g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3.epa.gov/otaq/certdata.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60"/>
  <sheetViews>
    <sheetView tabSelected="1" workbookViewId="0">
      <selection activeCell="B4" sqref="B4:E4"/>
    </sheetView>
  </sheetViews>
  <sheetFormatPr defaultRowHeight="15" x14ac:dyDescent="0.2"/>
  <cols>
    <col min="1" max="1" width="31.7109375" style="48" customWidth="1"/>
    <col min="2" max="2" width="36.140625" style="43" customWidth="1"/>
    <col min="3" max="3" width="1.5703125" style="45" customWidth="1"/>
    <col min="4" max="4" width="10.28515625" style="43" customWidth="1"/>
    <col min="5" max="5" width="19.140625" style="43" customWidth="1"/>
    <col min="6" max="16384" width="9.140625" style="43"/>
  </cols>
  <sheetData>
    <row r="1" spans="1:6" ht="21" customHeight="1" x14ac:dyDescent="0.2">
      <c r="A1" s="218" t="s">
        <v>33</v>
      </c>
      <c r="B1" s="219"/>
      <c r="C1" s="219"/>
      <c r="D1" s="219"/>
      <c r="E1" s="219"/>
    </row>
    <row r="2" spans="1:6" ht="17.25" customHeight="1" x14ac:dyDescent="0.2">
      <c r="A2" s="226" t="s">
        <v>92</v>
      </c>
      <c r="B2" s="227"/>
      <c r="C2" s="227"/>
      <c r="D2" s="227"/>
      <c r="E2" s="227"/>
    </row>
    <row r="3" spans="1:6" ht="8.25" customHeight="1" x14ac:dyDescent="0.2"/>
    <row r="4" spans="1:6" ht="16.5" thickBot="1" x14ac:dyDescent="0.3">
      <c r="A4" s="48" t="s">
        <v>41</v>
      </c>
      <c r="B4" s="223"/>
      <c r="C4" s="224"/>
      <c r="D4" s="224"/>
      <c r="E4" s="224"/>
    </row>
    <row r="5" spans="1:6" ht="8.25" customHeight="1" x14ac:dyDescent="0.2">
      <c r="B5" s="44"/>
      <c r="C5" s="47"/>
      <c r="D5" s="44"/>
      <c r="E5" s="44"/>
    </row>
    <row r="6" spans="1:6" ht="16.5" thickBot="1" x14ac:dyDescent="0.3">
      <c r="A6" s="48" t="s">
        <v>88</v>
      </c>
      <c r="B6" s="223"/>
      <c r="C6" s="225"/>
      <c r="D6" s="225"/>
      <c r="E6" s="225"/>
    </row>
    <row r="7" spans="1:6" ht="16.5" thickBot="1" x14ac:dyDescent="0.3">
      <c r="A7" s="48" t="s">
        <v>42</v>
      </c>
      <c r="B7" s="223"/>
      <c r="C7" s="225"/>
      <c r="D7" s="225"/>
      <c r="E7" s="225"/>
    </row>
    <row r="8" spans="1:6" ht="16.5" thickBot="1" x14ac:dyDescent="0.3">
      <c r="A8" s="48" t="s">
        <v>43</v>
      </c>
      <c r="B8" s="223"/>
      <c r="C8" s="225"/>
      <c r="D8" s="225"/>
      <c r="E8" s="225"/>
    </row>
    <row r="9" spans="1:6" ht="16.5" thickBot="1" x14ac:dyDescent="0.3">
      <c r="A9" s="48" t="s">
        <v>44</v>
      </c>
      <c r="B9" s="223"/>
      <c r="C9" s="225"/>
      <c r="D9" s="225"/>
      <c r="E9" s="225"/>
    </row>
    <row r="10" spans="1:6" ht="15.75" thickBot="1" x14ac:dyDescent="0.25">
      <c r="B10" s="132" t="s">
        <v>0</v>
      </c>
      <c r="C10" s="45" t="s">
        <v>39</v>
      </c>
      <c r="D10" s="133"/>
      <c r="E10" s="133"/>
    </row>
    <row r="11" spans="1:6" x14ac:dyDescent="0.2">
      <c r="B11" s="43" t="s">
        <v>36</v>
      </c>
      <c r="D11" s="43" t="s">
        <v>37</v>
      </c>
      <c r="E11" s="43" t="s">
        <v>38</v>
      </c>
    </row>
    <row r="12" spans="1:6" ht="9" customHeight="1" x14ac:dyDescent="0.2"/>
    <row r="13" spans="1:6" ht="16.5" thickBot="1" x14ac:dyDescent="0.3">
      <c r="A13" s="48" t="s">
        <v>47</v>
      </c>
      <c r="B13" s="223"/>
      <c r="C13" s="225"/>
      <c r="D13" s="225"/>
      <c r="E13" s="225"/>
    </row>
    <row r="14" spans="1:6" ht="16.5" thickBot="1" x14ac:dyDescent="0.3">
      <c r="A14" s="48" t="s">
        <v>42</v>
      </c>
      <c r="B14" s="223"/>
      <c r="C14" s="225"/>
      <c r="D14" s="225"/>
      <c r="E14" s="225"/>
      <c r="F14" s="45"/>
    </row>
    <row r="15" spans="1:6" ht="16.5" thickBot="1" x14ac:dyDescent="0.3">
      <c r="A15" s="48" t="s">
        <v>43</v>
      </c>
      <c r="B15" s="223"/>
      <c r="C15" s="225"/>
      <c r="D15" s="225"/>
      <c r="E15" s="225"/>
      <c r="F15" s="45"/>
    </row>
    <row r="16" spans="1:6" ht="16.5" thickBot="1" x14ac:dyDescent="0.3">
      <c r="A16" s="48" t="s">
        <v>44</v>
      </c>
      <c r="B16" s="223"/>
      <c r="C16" s="225"/>
      <c r="D16" s="225"/>
      <c r="E16" s="225"/>
      <c r="F16" s="45"/>
    </row>
    <row r="17" spans="1:6" ht="15.75" thickBot="1" x14ac:dyDescent="0.25">
      <c r="B17" s="132"/>
      <c r="C17" s="45" t="s">
        <v>39</v>
      </c>
      <c r="D17" s="133"/>
      <c r="E17" s="133"/>
      <c r="F17" s="45"/>
    </row>
    <row r="18" spans="1:6" x14ac:dyDescent="0.2">
      <c r="B18" s="43" t="s">
        <v>36</v>
      </c>
      <c r="D18" s="43" t="s">
        <v>37</v>
      </c>
      <c r="E18" s="43" t="s">
        <v>38</v>
      </c>
      <c r="F18" s="45"/>
    </row>
    <row r="19" spans="1:6" ht="9.75" customHeight="1" x14ac:dyDescent="0.2">
      <c r="F19" s="45"/>
    </row>
    <row r="20" spans="1:6" ht="16.5" thickBot="1" x14ac:dyDescent="0.3">
      <c r="A20" s="48" t="s">
        <v>46</v>
      </c>
      <c r="B20" s="223"/>
      <c r="C20" s="225"/>
      <c r="D20" s="225"/>
      <c r="E20" s="225"/>
      <c r="F20" s="45"/>
    </row>
    <row r="21" spans="1:6" ht="16.5" thickBot="1" x14ac:dyDescent="0.3">
      <c r="A21" s="48" t="s">
        <v>42</v>
      </c>
      <c r="B21" s="223"/>
      <c r="C21" s="225"/>
      <c r="D21" s="225"/>
      <c r="E21" s="225"/>
      <c r="F21" s="45"/>
    </row>
    <row r="22" spans="1:6" ht="16.5" thickBot="1" x14ac:dyDescent="0.3">
      <c r="A22" s="48" t="s">
        <v>43</v>
      </c>
      <c r="B22" s="223"/>
      <c r="C22" s="225"/>
      <c r="D22" s="225"/>
      <c r="E22" s="225"/>
      <c r="F22" s="45"/>
    </row>
    <row r="23" spans="1:6" ht="16.5" thickBot="1" x14ac:dyDescent="0.3">
      <c r="A23" s="48" t="s">
        <v>45</v>
      </c>
      <c r="B23" s="223"/>
      <c r="C23" s="225"/>
      <c r="D23" s="225"/>
      <c r="E23" s="225"/>
      <c r="F23" s="45"/>
    </row>
    <row r="24" spans="1:6" ht="15.75" thickBot="1" x14ac:dyDescent="0.25">
      <c r="B24" s="132"/>
      <c r="C24" s="45" t="s">
        <v>39</v>
      </c>
      <c r="D24" s="133"/>
      <c r="E24" s="133"/>
      <c r="F24" s="45"/>
    </row>
    <row r="25" spans="1:6" x14ac:dyDescent="0.2">
      <c r="B25" s="43" t="s">
        <v>36</v>
      </c>
      <c r="D25" s="43" t="s">
        <v>37</v>
      </c>
      <c r="E25" s="43" t="s">
        <v>38</v>
      </c>
    </row>
    <row r="26" spans="1:6" ht="8.25" customHeight="1" thickBot="1" x14ac:dyDescent="0.25"/>
    <row r="27" spans="1:6" ht="16.5" thickBot="1" x14ac:dyDescent="0.3">
      <c r="A27" s="51"/>
      <c r="B27" s="220" t="s">
        <v>34</v>
      </c>
      <c r="C27" s="221"/>
      <c r="D27" s="221"/>
      <c r="E27" s="222"/>
    </row>
    <row r="28" spans="1:6" ht="16.5" thickBot="1" x14ac:dyDescent="0.3">
      <c r="A28" s="58" t="s">
        <v>48</v>
      </c>
      <c r="B28" s="158" t="str">
        <f>IF(Project!C4=0,"",Project!C4)</f>
        <v/>
      </c>
      <c r="C28" s="55"/>
      <c r="D28" s="233" t="s">
        <v>61</v>
      </c>
      <c r="E28" s="234"/>
      <c r="F28" s="43" t="s">
        <v>0</v>
      </c>
    </row>
    <row r="29" spans="1:6" ht="20.25" thickBot="1" x14ac:dyDescent="0.3">
      <c r="A29" s="59" t="s">
        <v>49</v>
      </c>
      <c r="B29" s="159" t="str">
        <f>IF(Project!C8=0,"",Project!C8)</f>
        <v/>
      </c>
      <c r="C29" s="56"/>
      <c r="D29" s="51" t="s">
        <v>64</v>
      </c>
      <c r="E29" s="163" t="str">
        <f>IF(Calculations!H27=0,"",Calculations!H27)</f>
        <v/>
      </c>
    </row>
    <row r="30" spans="1:6" ht="20.25" thickBot="1" x14ac:dyDescent="0.3">
      <c r="A30" s="59" t="s">
        <v>50</v>
      </c>
      <c r="B30" s="159" t="str">
        <f>Project!C9</f>
        <v/>
      </c>
      <c r="C30" s="57"/>
      <c r="D30" s="54" t="s">
        <v>63</v>
      </c>
      <c r="E30" s="164" t="str">
        <f>IF(Calculations!I27=0,"",Calculations!I27)</f>
        <v/>
      </c>
    </row>
    <row r="31" spans="1:6" ht="16.5" thickBot="1" x14ac:dyDescent="0.3">
      <c r="A31" s="59" t="s">
        <v>89</v>
      </c>
      <c r="B31" s="160" t="str">
        <f>IF(Project!C7=0,"",Project!C7)</f>
        <v/>
      </c>
      <c r="C31" s="52"/>
      <c r="D31" s="53"/>
      <c r="E31" s="47"/>
    </row>
    <row r="32" spans="1:6" ht="16.5" thickBot="1" x14ac:dyDescent="0.3">
      <c r="A32" s="60" t="s">
        <v>90</v>
      </c>
      <c r="B32" s="161" t="str">
        <f>IF(E29="","",B29/E29)</f>
        <v/>
      </c>
      <c r="C32" s="52"/>
      <c r="D32" s="53"/>
      <c r="E32" s="47"/>
    </row>
    <row r="33" spans="1:5" ht="16.5" thickBot="1" x14ac:dyDescent="0.3">
      <c r="A33" s="61" t="s">
        <v>91</v>
      </c>
      <c r="B33" s="162" t="str">
        <f>IF(E30="","",B29/E30)</f>
        <v/>
      </c>
    </row>
    <row r="34" spans="1:5" ht="6.75" customHeight="1" x14ac:dyDescent="0.2">
      <c r="A34" s="53"/>
      <c r="B34" s="47"/>
      <c r="C34" s="47"/>
      <c r="D34" s="44"/>
      <c r="E34" s="44"/>
    </row>
    <row r="35" spans="1:5" ht="15" customHeight="1" x14ac:dyDescent="0.2">
      <c r="A35" s="228" t="s">
        <v>59</v>
      </c>
      <c r="B35" s="229"/>
      <c r="C35" s="229"/>
      <c r="D35" s="229"/>
      <c r="E35" s="229"/>
    </row>
    <row r="36" spans="1:5" ht="15" customHeight="1" x14ac:dyDescent="0.2">
      <c r="A36" s="229" t="s">
        <v>56</v>
      </c>
      <c r="B36" s="229"/>
      <c r="C36" s="229"/>
      <c r="D36" s="229"/>
      <c r="E36" s="229"/>
    </row>
    <row r="37" spans="1:5" ht="15" customHeight="1" x14ac:dyDescent="0.2">
      <c r="A37" s="229"/>
      <c r="B37" s="229"/>
      <c r="C37" s="229"/>
      <c r="D37" s="229"/>
      <c r="E37" s="229"/>
    </row>
    <row r="38" spans="1:5" ht="15" customHeight="1" x14ac:dyDescent="0.2">
      <c r="A38" s="229"/>
      <c r="B38" s="229"/>
      <c r="C38" s="229"/>
      <c r="D38" s="229"/>
      <c r="E38" s="229"/>
    </row>
    <row r="39" spans="1:5" ht="15" customHeight="1" x14ac:dyDescent="0.2">
      <c r="A39" s="229"/>
      <c r="B39" s="229"/>
      <c r="C39" s="229"/>
      <c r="D39" s="229"/>
      <c r="E39" s="229"/>
    </row>
    <row r="40" spans="1:5" x14ac:dyDescent="0.2">
      <c r="A40" s="229"/>
      <c r="B40" s="229"/>
      <c r="C40" s="229"/>
      <c r="D40" s="229"/>
      <c r="E40" s="229"/>
    </row>
    <row r="41" spans="1:5" ht="15.75" x14ac:dyDescent="0.25">
      <c r="A41" s="228" t="s">
        <v>120</v>
      </c>
      <c r="B41" s="229"/>
      <c r="C41" s="229"/>
      <c r="D41" s="229"/>
      <c r="E41" s="229"/>
    </row>
    <row r="42" spans="1:5" ht="15.75" x14ac:dyDescent="0.25">
      <c r="A42" s="228" t="s">
        <v>57</v>
      </c>
      <c r="B42" s="229"/>
      <c r="C42" s="229"/>
      <c r="D42" s="229"/>
      <c r="E42" s="229"/>
    </row>
    <row r="43" spans="1:5" ht="15.75" x14ac:dyDescent="0.25">
      <c r="A43" s="228" t="s">
        <v>40</v>
      </c>
      <c r="B43" s="229"/>
      <c r="C43" s="229"/>
      <c r="D43" s="229"/>
      <c r="E43" s="229"/>
    </row>
    <row r="44" spans="1:5" ht="15.75" x14ac:dyDescent="0.25">
      <c r="A44" s="228" t="s">
        <v>60</v>
      </c>
      <c r="B44" s="229"/>
      <c r="C44" s="229"/>
      <c r="D44" s="229"/>
      <c r="E44" s="229"/>
    </row>
    <row r="45" spans="1:5" ht="15.75" x14ac:dyDescent="0.25">
      <c r="A45" s="228" t="s">
        <v>121</v>
      </c>
      <c r="B45" s="229"/>
      <c r="C45" s="229"/>
      <c r="D45" s="229"/>
      <c r="E45" s="229"/>
    </row>
    <row r="46" spans="1:5" ht="21" x14ac:dyDescent="0.35">
      <c r="A46" s="235" t="s">
        <v>58</v>
      </c>
      <c r="B46" s="236"/>
      <c r="C46" s="236"/>
      <c r="D46" s="236"/>
      <c r="E46" s="236"/>
    </row>
    <row r="47" spans="1:5" ht="8.25" customHeight="1" x14ac:dyDescent="0.2">
      <c r="A47" s="43"/>
      <c r="C47" s="43"/>
    </row>
    <row r="48" spans="1:5" ht="15.75" thickBot="1" x14ac:dyDescent="0.25">
      <c r="A48" s="50"/>
      <c r="B48" s="240" t="s">
        <v>35</v>
      </c>
      <c r="C48" s="241"/>
      <c r="D48" s="241"/>
      <c r="E48" s="241"/>
    </row>
    <row r="49" spans="1:5" ht="17.25" customHeight="1" thickBot="1" x14ac:dyDescent="0.25">
      <c r="A49" s="48" t="s">
        <v>97</v>
      </c>
      <c r="B49" s="230"/>
      <c r="C49" s="231"/>
      <c r="D49" s="231"/>
      <c r="E49" s="232"/>
    </row>
    <row r="50" spans="1:5" ht="17.25" customHeight="1" thickBot="1" x14ac:dyDescent="0.25">
      <c r="A50" s="48" t="s">
        <v>96</v>
      </c>
      <c r="B50" s="237"/>
      <c r="C50" s="238"/>
      <c r="D50" s="238"/>
      <c r="E50" s="239"/>
    </row>
    <row r="51" spans="1:5" ht="5.25" customHeight="1" x14ac:dyDescent="0.25">
      <c r="E51" s="46"/>
    </row>
    <row r="52" spans="1:5" ht="15" customHeight="1" x14ac:dyDescent="0.2">
      <c r="A52" s="228" t="s">
        <v>55</v>
      </c>
      <c r="B52" s="229"/>
      <c r="C52" s="229"/>
      <c r="D52" s="229"/>
      <c r="E52" s="229"/>
    </row>
    <row r="53" spans="1:5" ht="15" customHeight="1" x14ac:dyDescent="0.2">
      <c r="A53" s="229"/>
      <c r="B53" s="229"/>
      <c r="C53" s="229"/>
      <c r="D53" s="229"/>
      <c r="E53" s="229"/>
    </row>
    <row r="54" spans="1:5" ht="15" customHeight="1" x14ac:dyDescent="0.2">
      <c r="A54" s="229"/>
      <c r="B54" s="229"/>
      <c r="C54" s="229"/>
      <c r="D54" s="229"/>
      <c r="E54" s="229"/>
    </row>
    <row r="55" spans="1:5" ht="15" customHeight="1" x14ac:dyDescent="0.2">
      <c r="A55" s="229"/>
      <c r="B55" s="229"/>
      <c r="C55" s="229"/>
      <c r="D55" s="229"/>
      <c r="E55" s="229"/>
    </row>
    <row r="56" spans="1:5" ht="15" customHeight="1" x14ac:dyDescent="0.2">
      <c r="A56" s="229"/>
      <c r="B56" s="229"/>
      <c r="C56" s="229"/>
      <c r="D56" s="229"/>
      <c r="E56" s="229"/>
    </row>
    <row r="57" spans="1:5" x14ac:dyDescent="0.2">
      <c r="A57" s="229"/>
      <c r="B57" s="229"/>
      <c r="C57" s="229"/>
      <c r="D57" s="229"/>
      <c r="E57" s="229"/>
    </row>
    <row r="58" spans="1:5" ht="15.75" x14ac:dyDescent="0.25">
      <c r="A58" s="134"/>
      <c r="B58" s="134"/>
      <c r="C58" s="134"/>
      <c r="D58" s="134"/>
      <c r="E58" s="134"/>
    </row>
    <row r="59" spans="1:5" ht="22.5" customHeight="1" thickBot="1" x14ac:dyDescent="0.3">
      <c r="A59" s="216"/>
      <c r="B59" s="217"/>
      <c r="C59" s="217"/>
      <c r="E59" s="135"/>
    </row>
    <row r="60" spans="1:5" x14ac:dyDescent="0.2">
      <c r="A60" s="48" t="s">
        <v>52</v>
      </c>
      <c r="E60" s="43" t="s">
        <v>51</v>
      </c>
    </row>
  </sheetData>
  <sheetProtection sheet="1" objects="1" scenarios="1"/>
  <mergeCells count="29">
    <mergeCell ref="B22:E22"/>
    <mergeCell ref="A52:E57"/>
    <mergeCell ref="B49:E49"/>
    <mergeCell ref="D28:E28"/>
    <mergeCell ref="A46:E46"/>
    <mergeCell ref="A44:E44"/>
    <mergeCell ref="A35:E40"/>
    <mergeCell ref="A41:E41"/>
    <mergeCell ref="A42:E42"/>
    <mergeCell ref="A43:E43"/>
    <mergeCell ref="A45:E45"/>
    <mergeCell ref="B50:E50"/>
    <mergeCell ref="B48:E48"/>
    <mergeCell ref="A59:C59"/>
    <mergeCell ref="A1:E1"/>
    <mergeCell ref="B27:E27"/>
    <mergeCell ref="B4:E4"/>
    <mergeCell ref="B6:E6"/>
    <mergeCell ref="B7:E7"/>
    <mergeCell ref="B8:E8"/>
    <mergeCell ref="B9:E9"/>
    <mergeCell ref="B14:E14"/>
    <mergeCell ref="B15:E15"/>
    <mergeCell ref="B23:E23"/>
    <mergeCell ref="A2:E2"/>
    <mergeCell ref="B16:E16"/>
    <mergeCell ref="B13:E13"/>
    <mergeCell ref="B20:E20"/>
    <mergeCell ref="B21:E21"/>
  </mergeCells>
  <hyperlinks>
    <hyperlink ref="A46" r:id="rId1"/>
  </hyperlinks>
  <pageMargins left="0.7" right="0.7" top="0.22" bottom="0.34" header="0.23" footer="0.3"/>
  <pageSetup scale="8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workbookViewId="0">
      <selection activeCell="C4" sqref="C4"/>
    </sheetView>
  </sheetViews>
  <sheetFormatPr defaultRowHeight="15" x14ac:dyDescent="0.2"/>
  <cols>
    <col min="1" max="1" width="0.42578125" style="43" customWidth="1"/>
    <col min="2" max="2" width="87.85546875" style="43" customWidth="1"/>
    <col min="3" max="5" width="16" style="43" customWidth="1"/>
    <col min="6" max="6" width="3.85546875" style="43" customWidth="1"/>
    <col min="7" max="16384" width="9.140625" style="43"/>
  </cols>
  <sheetData>
    <row r="1" spans="2:6" ht="24.75" customHeight="1" thickBot="1" x14ac:dyDescent="0.3">
      <c r="B1" s="242" t="s">
        <v>28</v>
      </c>
      <c r="C1" s="243"/>
      <c r="D1" s="244"/>
      <c r="E1" s="244"/>
      <c r="F1" s="245"/>
    </row>
    <row r="2" spans="2:6" ht="11.25" customHeight="1" thickBot="1" x14ac:dyDescent="0.25">
      <c r="B2" s="117"/>
      <c r="C2" s="117"/>
    </row>
    <row r="3" spans="2:6" ht="17.25" customHeight="1" thickBot="1" x14ac:dyDescent="0.25">
      <c r="B3" s="103"/>
      <c r="C3" s="104" t="s">
        <v>86</v>
      </c>
      <c r="D3" s="104" t="s">
        <v>87</v>
      </c>
      <c r="E3" s="118"/>
    </row>
    <row r="4" spans="2:6" ht="42.75" customHeight="1" x14ac:dyDescent="0.2">
      <c r="B4" s="168" t="s">
        <v>102</v>
      </c>
      <c r="C4" s="136"/>
      <c r="D4" s="136"/>
      <c r="E4" s="118" t="str">
        <f>IF(D4="","","Not Eligible")</f>
        <v/>
      </c>
    </row>
    <row r="5" spans="2:6" ht="42.75" customHeight="1" x14ac:dyDescent="0.2">
      <c r="B5" s="122" t="s">
        <v>54</v>
      </c>
      <c r="C5" s="137"/>
      <c r="D5" s="137"/>
      <c r="E5" s="118" t="str">
        <f t="shared" ref="E5:E12" si="0">IF(D5="","","Not Eligible")</f>
        <v/>
      </c>
    </row>
    <row r="6" spans="2:6" ht="42.75" customHeight="1" x14ac:dyDescent="0.2">
      <c r="B6" s="169" t="s">
        <v>53</v>
      </c>
      <c r="C6" s="138"/>
      <c r="D6" s="138"/>
      <c r="E6" s="118" t="str">
        <f t="shared" si="0"/>
        <v/>
      </c>
    </row>
    <row r="7" spans="2:6" ht="27.75" customHeight="1" x14ac:dyDescent="0.2">
      <c r="B7" s="122" t="s">
        <v>69</v>
      </c>
      <c r="C7" s="137"/>
      <c r="D7" s="137"/>
      <c r="E7" s="118" t="str">
        <f t="shared" si="0"/>
        <v/>
      </c>
    </row>
    <row r="8" spans="2:6" ht="27.75" customHeight="1" x14ac:dyDescent="0.2">
      <c r="B8" s="169" t="s">
        <v>103</v>
      </c>
      <c r="C8" s="138"/>
      <c r="D8" s="138"/>
      <c r="E8" s="118" t="str">
        <f t="shared" si="0"/>
        <v/>
      </c>
    </row>
    <row r="9" spans="2:6" ht="69" customHeight="1" x14ac:dyDescent="0.2">
      <c r="B9" s="122" t="s">
        <v>99</v>
      </c>
      <c r="C9" s="137"/>
      <c r="D9" s="137"/>
      <c r="E9" s="118" t="str">
        <f t="shared" si="0"/>
        <v/>
      </c>
    </row>
    <row r="10" spans="2:6" ht="28.5" customHeight="1" x14ac:dyDescent="0.2">
      <c r="B10" s="169" t="s">
        <v>68</v>
      </c>
      <c r="C10" s="138"/>
      <c r="D10" s="138"/>
      <c r="E10" s="118" t="str">
        <f t="shared" si="0"/>
        <v/>
      </c>
    </row>
    <row r="11" spans="2:6" ht="96" customHeight="1" x14ac:dyDescent="0.2">
      <c r="B11" s="122" t="s">
        <v>100</v>
      </c>
      <c r="C11" s="137"/>
      <c r="D11" s="137"/>
      <c r="E11" s="118" t="str">
        <f t="shared" si="0"/>
        <v/>
      </c>
    </row>
    <row r="12" spans="2:6" ht="106.5" customHeight="1" thickBot="1" x14ac:dyDescent="0.25">
      <c r="B12" s="105" t="s">
        <v>101</v>
      </c>
      <c r="C12" s="139"/>
      <c r="D12" s="139"/>
      <c r="E12" s="118" t="str">
        <f t="shared" si="0"/>
        <v/>
      </c>
    </row>
  </sheetData>
  <sheetProtection sheet="1" objects="1" scenarios="1"/>
  <mergeCells count="1">
    <mergeCell ref="B1:F1"/>
  </mergeCells>
  <conditionalFormatting sqref="B4:E4">
    <cfRule type="expression" dxfId="33" priority="15">
      <formula>$D$4&gt;0</formula>
    </cfRule>
  </conditionalFormatting>
  <conditionalFormatting sqref="E5:E12">
    <cfRule type="expression" dxfId="32" priority="14">
      <formula>$D$4&gt;0</formula>
    </cfRule>
  </conditionalFormatting>
  <conditionalFormatting sqref="B6:E6">
    <cfRule type="expression" dxfId="31" priority="11">
      <formula>$D$6&gt;0</formula>
    </cfRule>
  </conditionalFormatting>
  <conditionalFormatting sqref="B7:E7">
    <cfRule type="expression" dxfId="30" priority="10">
      <formula>$D$7&gt;0</formula>
    </cfRule>
  </conditionalFormatting>
  <conditionalFormatting sqref="B8:E8">
    <cfRule type="expression" dxfId="29" priority="9">
      <formula>$D$8&gt;0</formula>
    </cfRule>
  </conditionalFormatting>
  <conditionalFormatting sqref="B9:E9">
    <cfRule type="expression" dxfId="28" priority="8">
      <formula>$D$9&gt;0</formula>
    </cfRule>
  </conditionalFormatting>
  <conditionalFormatting sqref="B10:E10">
    <cfRule type="expression" dxfId="27" priority="7">
      <formula>$D$10&gt;0</formula>
    </cfRule>
  </conditionalFormatting>
  <conditionalFormatting sqref="B11:E11">
    <cfRule type="expression" dxfId="26" priority="6">
      <formula>$D$11&gt;0</formula>
    </cfRule>
  </conditionalFormatting>
  <conditionalFormatting sqref="B12:E12">
    <cfRule type="expression" dxfId="25" priority="5">
      <formula>$D$12&gt;0</formula>
    </cfRule>
  </conditionalFormatting>
  <conditionalFormatting sqref="E10">
    <cfRule type="expression" dxfId="24" priority="4">
      <formula>$D$9&gt;0</formula>
    </cfRule>
  </conditionalFormatting>
  <conditionalFormatting sqref="E11">
    <cfRule type="expression" dxfId="23" priority="3">
      <formula>$D$9&gt;0</formula>
    </cfRule>
  </conditionalFormatting>
  <conditionalFormatting sqref="E12">
    <cfRule type="expression" dxfId="22" priority="2">
      <formula>$D$9&gt;0</formula>
    </cfRule>
  </conditionalFormatting>
  <conditionalFormatting sqref="B5:E5">
    <cfRule type="expression" dxfId="21" priority="32">
      <formula>$D$5&gt;0</formula>
    </cfRule>
    <cfRule type="expression" dxfId="20" priority="33">
      <formula>#REF!</formula>
    </cfRule>
  </conditionalFormatting>
  <pageMargins left="0.7" right="0.7" top="0.75" bottom="0.75" header="0.3" footer="0.3"/>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36"/>
  <sheetViews>
    <sheetView topLeftCell="B1" workbookViewId="0">
      <selection activeCell="C4" sqref="C4"/>
    </sheetView>
  </sheetViews>
  <sheetFormatPr defaultRowHeight="17.25" customHeight="1" x14ac:dyDescent="0.2"/>
  <cols>
    <col min="1" max="1" width="0.42578125" style="43" hidden="1" customWidth="1"/>
    <col min="2" max="2" width="112.7109375" style="186" customWidth="1"/>
    <col min="3" max="6" width="15.85546875" style="43" customWidth="1"/>
    <col min="7" max="16384" width="9.140625" style="43"/>
  </cols>
  <sheetData>
    <row r="1" spans="2:6" ht="24.75" customHeight="1" thickBot="1" x14ac:dyDescent="0.3">
      <c r="B1" s="242" t="s">
        <v>67</v>
      </c>
      <c r="C1" s="243"/>
      <c r="D1" s="244"/>
      <c r="E1" s="244"/>
      <c r="F1" s="245"/>
    </row>
    <row r="2" spans="2:6" ht="11.25" customHeight="1" thickBot="1" x14ac:dyDescent="0.25">
      <c r="B2" s="117"/>
      <c r="C2" s="117"/>
    </row>
    <row r="3" spans="2:6" ht="14.25" customHeight="1" thickBot="1" x14ac:dyDescent="0.25">
      <c r="B3" s="106" t="s">
        <v>114</v>
      </c>
      <c r="C3" s="49"/>
    </row>
    <row r="4" spans="2:6" ht="17.25" customHeight="1" thickBot="1" x14ac:dyDescent="0.25">
      <c r="B4" s="182" t="s">
        <v>27</v>
      </c>
      <c r="C4" s="140"/>
      <c r="F4" s="43" t="s">
        <v>0</v>
      </c>
    </row>
    <row r="5" spans="2:6" ht="18.75" customHeight="1" thickBot="1" x14ac:dyDescent="0.25">
      <c r="B5" s="183" t="s">
        <v>115</v>
      </c>
      <c r="C5" s="141"/>
    </row>
    <row r="6" spans="2:6" ht="21" customHeight="1" thickBot="1" x14ac:dyDescent="0.3">
      <c r="B6" s="202" t="s">
        <v>137</v>
      </c>
      <c r="C6" s="200"/>
    </row>
    <row r="7" spans="2:6" ht="21.75" customHeight="1" thickBot="1" x14ac:dyDescent="0.3">
      <c r="B7" s="199" t="s">
        <v>135</v>
      </c>
      <c r="C7" s="201" t="str">
        <f>IF('Schedule&amp;Budget'!C46=0,"",'Schedule&amp;Budget'!C46)</f>
        <v/>
      </c>
    </row>
    <row r="8" spans="2:6" ht="17.25" customHeight="1" x14ac:dyDescent="0.2">
      <c r="B8" s="184" t="s">
        <v>70</v>
      </c>
      <c r="C8" s="142"/>
      <c r="D8" s="108" t="str">
        <f>IF(C8&gt;0,IF(C7="","",C8/C7),"")</f>
        <v/>
      </c>
      <c r="E8" s="43" t="str">
        <f>IF(C8="","",IF(C8&gt;0,IF(C7="","",IF(C8&lt;=1790000,"CMAQ","Request May Not Exceed $1,790,000."))))</f>
        <v/>
      </c>
    </row>
    <row r="9" spans="2:6" ht="17.25" customHeight="1" thickBot="1" x14ac:dyDescent="0.25">
      <c r="B9" s="185" t="s">
        <v>71</v>
      </c>
      <c r="C9" s="143" t="str">
        <f>IF(C8&gt;0,C7-C8,"")</f>
        <v/>
      </c>
      <c r="D9" s="108" t="str">
        <f>IF(C8&gt;0,IF(C7="","",C9/C7),"")</f>
        <v/>
      </c>
      <c r="E9" s="43" t="str">
        <f>IF(C8="","",IF(D9&lt;0.3,"Match Is Too Low","Match"))</f>
        <v/>
      </c>
    </row>
    <row r="10" spans="2:6" ht="17.25" customHeight="1" thickBot="1" x14ac:dyDescent="0.25">
      <c r="D10" s="43" t="s">
        <v>0</v>
      </c>
      <c r="E10" s="43" t="s">
        <v>0</v>
      </c>
    </row>
    <row r="11" spans="2:6" ht="17.25" customHeight="1" thickBot="1" x14ac:dyDescent="0.25">
      <c r="B11" s="187" t="s">
        <v>104</v>
      </c>
      <c r="C11" s="109" t="str">
        <f>IF(C4&gt;=2,IF($C$5&gt;=1,"          Mother      and           Slug",""),"")</f>
        <v/>
      </c>
      <c r="D11" s="110"/>
      <c r="E11" s="109" t="str">
        <f>IF(C4&gt;=4,IF($C$5=2,"          Mother      and           Slug",""), "")</f>
        <v/>
      </c>
      <c r="F11" s="110"/>
    </row>
    <row r="12" spans="2:6" ht="17.25" customHeight="1" thickBot="1" x14ac:dyDescent="0.25">
      <c r="B12" s="187" t="s">
        <v>72</v>
      </c>
      <c r="C12" s="111" t="str">
        <f>IF($C$4&gt;=1,1,"")</f>
        <v/>
      </c>
      <c r="D12" s="111" t="str">
        <f>IF($C$4&gt;=2,2,"")</f>
        <v/>
      </c>
      <c r="E12" s="111" t="str">
        <f>IF($C$4&gt;=3,3,"")</f>
        <v/>
      </c>
      <c r="F12" s="111" t="str">
        <f>IF($C$4&gt;=4,4,"")</f>
        <v/>
      </c>
    </row>
    <row r="13" spans="2:6" ht="17.25" customHeight="1" x14ac:dyDescent="0.2">
      <c r="B13" s="188" t="s">
        <v>65</v>
      </c>
      <c r="C13" s="144"/>
      <c r="D13" s="144"/>
      <c r="E13" s="144"/>
      <c r="F13" s="144"/>
    </row>
    <row r="14" spans="2:6" ht="17.25" customHeight="1" x14ac:dyDescent="0.2">
      <c r="B14" s="189" t="s">
        <v>105</v>
      </c>
      <c r="C14" s="145"/>
      <c r="D14" s="145"/>
      <c r="E14" s="145"/>
      <c r="F14" s="145"/>
    </row>
    <row r="15" spans="2:6" ht="17.25" customHeight="1" x14ac:dyDescent="0.2">
      <c r="B15" s="190" t="s">
        <v>106</v>
      </c>
      <c r="C15" s="146"/>
      <c r="D15" s="146"/>
      <c r="E15" s="146"/>
      <c r="F15" s="146"/>
    </row>
    <row r="16" spans="2:6" ht="17.25" customHeight="1" x14ac:dyDescent="0.2">
      <c r="B16" s="181" t="s">
        <v>62</v>
      </c>
      <c r="C16" s="145"/>
      <c r="D16" s="145"/>
      <c r="E16" s="145"/>
      <c r="F16" s="145"/>
    </row>
    <row r="17" spans="1:6" ht="18" customHeight="1" x14ac:dyDescent="0.2">
      <c r="B17" s="112" t="s">
        <v>66</v>
      </c>
      <c r="C17" s="146"/>
      <c r="D17" s="146"/>
      <c r="E17" s="146"/>
      <c r="F17" s="146"/>
    </row>
    <row r="18" spans="1:6" ht="18" customHeight="1" x14ac:dyDescent="0.2">
      <c r="B18" s="189" t="s">
        <v>107</v>
      </c>
      <c r="C18" s="145"/>
      <c r="D18" s="145"/>
      <c r="E18" s="145"/>
      <c r="F18" s="145"/>
    </row>
    <row r="19" spans="1:6" ht="31.5" customHeight="1" x14ac:dyDescent="0.2">
      <c r="B19" s="112" t="s">
        <v>108</v>
      </c>
      <c r="C19" s="146"/>
      <c r="D19" s="146"/>
      <c r="E19" s="146"/>
      <c r="F19" s="146"/>
    </row>
    <row r="20" spans="1:6" ht="17.25" customHeight="1" x14ac:dyDescent="0.2">
      <c r="B20" s="181" t="s">
        <v>109</v>
      </c>
      <c r="C20" s="145"/>
      <c r="D20" s="145"/>
      <c r="E20" s="145"/>
      <c r="F20" s="145"/>
    </row>
    <row r="21" spans="1:6" ht="17.25" customHeight="1" thickBot="1" x14ac:dyDescent="0.25">
      <c r="B21" s="112" t="s">
        <v>110</v>
      </c>
      <c r="C21" s="146"/>
      <c r="D21" s="146"/>
      <c r="E21" s="146"/>
      <c r="F21" s="146"/>
    </row>
    <row r="22" spans="1:6" ht="17.25" customHeight="1" x14ac:dyDescent="0.2">
      <c r="A22" s="167"/>
      <c r="B22" s="123" t="str">
        <f>IF(SUM(C22:F22)&gt;0,"*Reduce emission estimates to levels complient with TIER 0 standards (.72 for PM and 14.0 for NOx)","")</f>
        <v/>
      </c>
      <c r="C22" s="124" t="str">
        <f>IF(C19="","",IF(C19="NON-regulated","",IF(AND(C19="TIER 0",C20&lt;=0.72,C21&lt;=14),"",1)))</f>
        <v/>
      </c>
      <c r="D22" s="124" t="str">
        <f>IF(D19="","",IF(D19="NON-regulated","",IF(AND(D19="TIER 0",D20&lt;=0.72,D21&lt;=14),"",1)))</f>
        <v/>
      </c>
      <c r="E22" s="124" t="str">
        <f>IF(E19="","",IF(E19="NON-regulated","",IF(AND(E19="TIER 0",E20&lt;=0.72,E21&lt;=14),"",1)))</f>
        <v/>
      </c>
      <c r="F22" s="125" t="str">
        <f>IF(F19="","",IF(F19="NON-regulated","",IF(AND(F19="TIER 0",F20&lt;=0.72,F21&lt;=14),"",1)))</f>
        <v/>
      </c>
    </row>
    <row r="23" spans="1:6" ht="17.25" customHeight="1" thickBot="1" x14ac:dyDescent="0.25">
      <c r="A23" s="107"/>
      <c r="B23" s="126" t="str">
        <f>IF(SUM(C23:F23)&gt;0,"*For Non-regulated switcher over .72 for PM or 19.8 for NOx, provide supporting emissions data","")</f>
        <v/>
      </c>
      <c r="C23" s="195" t="str">
        <f>IF(C19="","",IF(C19="TIER 0","",IF(AND(C19="Non-regulated",C20&lt;=0.72,C21&lt;=19.8)=TRUE,"",1)))</f>
        <v/>
      </c>
      <c r="D23" s="195" t="str">
        <f t="shared" ref="D23:F23" si="0">IF(D19="","",IF(D19="TIER 0","",IF(AND(D19="Non-regulated",D20&lt;=0.72,D21&lt;=19.8)=TRUE,"",1)))</f>
        <v/>
      </c>
      <c r="E23" s="195" t="str">
        <f t="shared" si="0"/>
        <v/>
      </c>
      <c r="F23" s="196" t="str">
        <f t="shared" si="0"/>
        <v/>
      </c>
    </row>
    <row r="24" spans="1:6" ht="17.25" customHeight="1" x14ac:dyDescent="0.2">
      <c r="B24" s="112" t="s">
        <v>111</v>
      </c>
      <c r="C24" s="146"/>
      <c r="D24" s="146"/>
      <c r="E24" s="146"/>
      <c r="F24" s="146"/>
    </row>
    <row r="25" spans="1:6" ht="17.25" customHeight="1" x14ac:dyDescent="0.2">
      <c r="B25" s="122" t="s">
        <v>112</v>
      </c>
      <c r="C25" s="145"/>
      <c r="D25" s="145"/>
      <c r="E25" s="145"/>
      <c r="F25" s="145"/>
    </row>
    <row r="26" spans="1:6" ht="17.25" customHeight="1" thickBot="1" x14ac:dyDescent="0.3">
      <c r="B26" s="198" t="s">
        <v>122</v>
      </c>
      <c r="C26" s="215" t="str">
        <f>IF('BSFC Data'!C18=0,"",'BSFC Data'!C18)</f>
        <v/>
      </c>
      <c r="D26" s="215" t="str">
        <f>IF('BSFC Data'!E18=0,"",'BSFC Data'!E18)</f>
        <v/>
      </c>
      <c r="E26" s="215" t="str">
        <f>IF('BSFC Data'!G18=0,"",'BSFC Data'!G18)</f>
        <v/>
      </c>
      <c r="F26" s="215" t="str">
        <f>IF('BSFC Data'!I18=0,"",'BSFC Data'!I18)</f>
        <v/>
      </c>
    </row>
    <row r="27" spans="1:6" ht="17.25" customHeight="1" thickBot="1" x14ac:dyDescent="0.25">
      <c r="B27" s="191"/>
      <c r="C27" s="113"/>
      <c r="D27" s="113"/>
      <c r="E27" s="113"/>
      <c r="F27" s="113"/>
    </row>
    <row r="28" spans="1:6" ht="17.25" customHeight="1" thickBot="1" x14ac:dyDescent="0.25">
      <c r="B28" s="187" t="s">
        <v>116</v>
      </c>
      <c r="C28" s="110"/>
      <c r="D28" s="110"/>
      <c r="E28" s="110"/>
      <c r="F28" s="110"/>
    </row>
    <row r="29" spans="1:6" ht="18.75" customHeight="1" thickBot="1" x14ac:dyDescent="0.25">
      <c r="B29" s="128" t="s">
        <v>95</v>
      </c>
      <c r="C29" s="147"/>
      <c r="D29" s="147"/>
      <c r="E29" s="147"/>
      <c r="F29" s="147"/>
    </row>
    <row r="30" spans="1:6" ht="17.25" customHeight="1" x14ac:dyDescent="0.25">
      <c r="B30" s="192" t="s">
        <v>123</v>
      </c>
      <c r="C30" s="129" t="str">
        <f>IF(C$29="","",IF(C$29="TIER 2",0.13,IF(C$29="TIER 3",0.1,IF(C$29="TIER 4",0.03,IF(C29="Slug",0,"Invalid TIER Entry")))))</f>
        <v/>
      </c>
      <c r="D30" s="130" t="str">
        <f t="shared" ref="D30:F30" si="1">IF(D$29="","",IF(D$29="TIER 2",0.13,IF(D$29="TIER 3",0.1,IF(D$29="TIER 4",0.03,IF(D29="Slug",0,"Invalid TIER Entry")))))</f>
        <v/>
      </c>
      <c r="E30" s="129" t="str">
        <f t="shared" si="1"/>
        <v/>
      </c>
      <c r="F30" s="129" t="str">
        <f t="shared" si="1"/>
        <v/>
      </c>
    </row>
    <row r="31" spans="1:6" ht="17.25" customHeight="1" thickBot="1" x14ac:dyDescent="0.3">
      <c r="B31" s="193" t="s">
        <v>124</v>
      </c>
      <c r="C31" s="131" t="str">
        <f>IF(C$29="","",IF(C$29="TIER 2",8.1,IF(C$29="TIER 3",5,IF(C$29="TIER 4",1.3, IF(C$29="Slug",0,"Invalid TIER Entry")))))</f>
        <v/>
      </c>
      <c r="D31" s="131" t="str">
        <f>IF(D$29="","",IF(D$29="TIER 2",8.1,IF(D$29="TIER 3",5,IF(D$29="TIER 4",1.3, IF(D$29="Slug",0,"Invalid TIER Entry")))))</f>
        <v/>
      </c>
      <c r="E31" s="131" t="str">
        <f t="shared" ref="E31:F31" si="2">IF(E$29="","",IF(E$29="TIER 2",8.1,IF(E$29="TIER 3",5,IF(E$29="TIER 4",1.3, IF(E$29="Slug",0,"Invalid TIER Entry")))))</f>
        <v/>
      </c>
      <c r="F31" s="131" t="str">
        <f t="shared" si="2"/>
        <v/>
      </c>
    </row>
    <row r="32" spans="1:6" ht="17.25" customHeight="1" x14ac:dyDescent="0.2">
      <c r="B32" s="180" t="s">
        <v>94</v>
      </c>
      <c r="C32" s="141"/>
      <c r="D32" s="141"/>
      <c r="E32" s="141"/>
      <c r="F32" s="141"/>
    </row>
    <row r="33" spans="2:6" ht="36.75" customHeight="1" x14ac:dyDescent="0.25">
      <c r="B33" s="127" t="s">
        <v>113</v>
      </c>
      <c r="C33" s="197"/>
      <c r="D33" s="197"/>
      <c r="E33" s="197"/>
      <c r="F33" s="197"/>
    </row>
    <row r="34" spans="2:6" ht="20.25" customHeight="1" x14ac:dyDescent="0.2">
      <c r="B34" s="194" t="s">
        <v>117</v>
      </c>
      <c r="C34" s="141"/>
      <c r="D34" s="141"/>
      <c r="E34" s="141"/>
      <c r="F34" s="141"/>
    </row>
    <row r="35" spans="2:6" ht="35.25" customHeight="1" thickBot="1" x14ac:dyDescent="0.3">
      <c r="B35" s="193" t="s">
        <v>134</v>
      </c>
      <c r="C35" s="215" t="str">
        <f>IF('BSFC Data'!D18=0,"",'BSFC Data'!D18)</f>
        <v/>
      </c>
      <c r="D35" s="215" t="str">
        <f>IF('BSFC Data'!F18=0,"",'BSFC Data'!F18)</f>
        <v/>
      </c>
      <c r="E35" s="215" t="str">
        <f>IF('BSFC Data'!H18=0,"",'BSFC Data'!H18)</f>
        <v/>
      </c>
      <c r="F35" s="215" t="str">
        <f>IF('BSFC Data'!J18=0,"",'BSFC Data'!J18)</f>
        <v/>
      </c>
    </row>
    <row r="36" spans="2:6" ht="17.25" customHeight="1" x14ac:dyDescent="0.2">
      <c r="B36" s="186" t="s">
        <v>0</v>
      </c>
    </row>
  </sheetData>
  <sheetProtection sheet="1" objects="1" scenarios="1"/>
  <mergeCells count="1">
    <mergeCell ref="B1:F1"/>
  </mergeCells>
  <conditionalFormatting sqref="C11:C21 C24:C35">
    <cfRule type="expression" dxfId="19" priority="38">
      <formula>$C$12=""</formula>
    </cfRule>
  </conditionalFormatting>
  <conditionalFormatting sqref="D11:D21 D24:D25 D27:D34">
    <cfRule type="expression" dxfId="18" priority="37">
      <formula>$D$12=""</formula>
    </cfRule>
  </conditionalFormatting>
  <conditionalFormatting sqref="E11:E21 E24:E25 E27:E34">
    <cfRule type="expression" dxfId="17" priority="36">
      <formula>$E$12=""</formula>
    </cfRule>
  </conditionalFormatting>
  <conditionalFormatting sqref="F11:F21 F24:F25 F27:F34">
    <cfRule type="expression" dxfId="16" priority="35">
      <formula>$F$12=""</formula>
    </cfRule>
  </conditionalFormatting>
  <conditionalFormatting sqref="D9:E9">
    <cfRule type="expression" dxfId="15" priority="33">
      <formula>$D$9&lt;0.3</formula>
    </cfRule>
  </conditionalFormatting>
  <conditionalFormatting sqref="B22:F23">
    <cfRule type="expression" dxfId="14" priority="8">
      <formula>OR($C$22=1,$D$22=1,$E$22=1,$F$22=1,$C$23=1,$D$23=1,$E$23=1,$F$23=1)</formula>
    </cfRule>
  </conditionalFormatting>
  <conditionalFormatting sqref="D26">
    <cfRule type="expression" dxfId="13" priority="7">
      <formula>$C$12=""</formula>
    </cfRule>
  </conditionalFormatting>
  <conditionalFormatting sqref="E26">
    <cfRule type="expression" dxfId="12" priority="6">
      <formula>$C$12=""</formula>
    </cfRule>
  </conditionalFormatting>
  <conditionalFormatting sqref="F26">
    <cfRule type="expression" dxfId="11" priority="5">
      <formula>$C$12=""</formula>
    </cfRule>
  </conditionalFormatting>
  <conditionalFormatting sqref="D35">
    <cfRule type="expression" dxfId="10" priority="4">
      <formula>$C$12=""</formula>
    </cfRule>
  </conditionalFormatting>
  <conditionalFormatting sqref="E35">
    <cfRule type="expression" dxfId="9" priority="3">
      <formula>$C$12=""</formula>
    </cfRule>
  </conditionalFormatting>
  <conditionalFormatting sqref="F35">
    <cfRule type="expression" dxfId="8" priority="2">
      <formula>$C$12=""</formula>
    </cfRule>
  </conditionalFormatting>
  <conditionalFormatting sqref="C8:G8">
    <cfRule type="expression" dxfId="7" priority="1">
      <formula>$C$8&gt;1790000</formula>
    </cfRule>
  </conditionalFormatting>
  <hyperlinks>
    <hyperlink ref="B33" r:id="rId1" display="https://www3.epa.gov/otaq/certdata.htm"/>
  </hyperlinks>
  <pageMargins left="0.7" right="0.7" top="0.69" bottom="0.68" header="0.17" footer="0.17"/>
  <pageSetup scale="6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46"/>
  <sheetViews>
    <sheetView workbookViewId="0">
      <selection activeCell="A5" sqref="A5"/>
    </sheetView>
  </sheetViews>
  <sheetFormatPr defaultRowHeight="15" x14ac:dyDescent="0.2"/>
  <cols>
    <col min="1" max="1" width="11.7109375" style="89" customWidth="1"/>
    <col min="2" max="2" width="88.140625" style="92" customWidth="1"/>
    <col min="3" max="4" width="16.85546875" style="90" customWidth="1"/>
    <col min="5" max="6" width="18.42578125" style="91" customWidth="1"/>
    <col min="7" max="16384" width="9.140625" style="43"/>
  </cols>
  <sheetData>
    <row r="1" spans="1:6" ht="16.5" thickBot="1" x14ac:dyDescent="0.3">
      <c r="A1" s="246" t="s">
        <v>78</v>
      </c>
      <c r="B1" s="247"/>
      <c r="C1" s="247"/>
      <c r="D1" s="247"/>
      <c r="E1" s="247"/>
      <c r="F1" s="248"/>
    </row>
    <row r="3" spans="1:6" x14ac:dyDescent="0.2">
      <c r="A3" s="89" t="s">
        <v>84</v>
      </c>
      <c r="C3" s="90" t="s">
        <v>79</v>
      </c>
      <c r="D3" s="90" t="s">
        <v>81</v>
      </c>
      <c r="E3" s="91" t="s">
        <v>76</v>
      </c>
      <c r="F3" s="91" t="s">
        <v>83</v>
      </c>
    </row>
    <row r="4" spans="1:6" ht="15.75" thickBot="1" x14ac:dyDescent="0.25">
      <c r="A4" s="93" t="s">
        <v>75</v>
      </c>
      <c r="B4" s="94" t="s">
        <v>77</v>
      </c>
      <c r="C4" s="95" t="s">
        <v>80</v>
      </c>
      <c r="D4" s="95" t="s">
        <v>80</v>
      </c>
      <c r="E4" s="96" t="s">
        <v>82</v>
      </c>
      <c r="F4" s="96" t="s">
        <v>82</v>
      </c>
    </row>
    <row r="5" spans="1:6" x14ac:dyDescent="0.2">
      <c r="A5" s="148"/>
      <c r="B5" s="149"/>
      <c r="C5" s="150"/>
      <c r="D5" s="150"/>
      <c r="E5" s="151"/>
      <c r="F5" s="151"/>
    </row>
    <row r="6" spans="1:6" x14ac:dyDescent="0.2">
      <c r="A6" s="148"/>
      <c r="B6" s="149"/>
      <c r="C6" s="150"/>
      <c r="D6" s="150"/>
      <c r="E6" s="151"/>
      <c r="F6" s="151"/>
    </row>
    <row r="7" spans="1:6" s="156" customFormat="1" x14ac:dyDescent="0.2">
      <c r="A7" s="148"/>
      <c r="B7" s="149"/>
      <c r="C7" s="150"/>
      <c r="D7" s="150"/>
      <c r="E7" s="151"/>
      <c r="F7" s="151"/>
    </row>
    <row r="8" spans="1:6" s="156" customFormat="1" x14ac:dyDescent="0.2">
      <c r="A8" s="148"/>
      <c r="B8" s="149"/>
      <c r="C8" s="150"/>
      <c r="D8" s="150"/>
      <c r="E8" s="151"/>
      <c r="F8" s="151"/>
    </row>
    <row r="9" spans="1:6" s="156" customFormat="1" x14ac:dyDescent="0.2">
      <c r="A9" s="148"/>
      <c r="B9" s="149"/>
      <c r="C9" s="150"/>
      <c r="D9" s="150"/>
      <c r="E9" s="151"/>
      <c r="F9" s="151"/>
    </row>
    <row r="10" spans="1:6" s="156" customFormat="1" x14ac:dyDescent="0.2">
      <c r="A10" s="148"/>
      <c r="B10" s="149"/>
      <c r="C10" s="150"/>
      <c r="D10" s="150"/>
      <c r="E10" s="151"/>
      <c r="F10" s="151"/>
    </row>
    <row r="11" spans="1:6" s="156" customFormat="1" x14ac:dyDescent="0.2">
      <c r="A11" s="148"/>
      <c r="B11" s="149"/>
      <c r="C11" s="150"/>
      <c r="D11" s="150"/>
      <c r="E11" s="151"/>
      <c r="F11" s="151"/>
    </row>
    <row r="12" spans="1:6" s="156" customFormat="1" x14ac:dyDescent="0.2">
      <c r="A12" s="148"/>
      <c r="B12" s="149"/>
      <c r="C12" s="150"/>
      <c r="D12" s="150"/>
      <c r="E12" s="151"/>
      <c r="F12" s="151"/>
    </row>
    <row r="13" spans="1:6" s="156" customFormat="1" x14ac:dyDescent="0.2">
      <c r="A13" s="148"/>
      <c r="B13" s="149"/>
      <c r="C13" s="150"/>
      <c r="D13" s="150"/>
      <c r="E13" s="151"/>
      <c r="F13" s="151"/>
    </row>
    <row r="14" spans="1:6" s="156" customFormat="1" x14ac:dyDescent="0.2">
      <c r="A14" s="148"/>
      <c r="B14" s="149"/>
      <c r="C14" s="150"/>
      <c r="D14" s="150"/>
      <c r="E14" s="151"/>
      <c r="F14" s="151"/>
    </row>
    <row r="15" spans="1:6" s="156" customFormat="1" x14ac:dyDescent="0.2">
      <c r="A15" s="148"/>
      <c r="B15" s="149"/>
      <c r="C15" s="150"/>
      <c r="D15" s="150"/>
      <c r="E15" s="151"/>
      <c r="F15" s="151"/>
    </row>
    <row r="16" spans="1:6" s="156" customFormat="1" x14ac:dyDescent="0.2">
      <c r="A16" s="148"/>
      <c r="B16" s="149"/>
      <c r="C16" s="150"/>
      <c r="D16" s="150"/>
      <c r="E16" s="151"/>
      <c r="F16" s="151"/>
    </row>
    <row r="17" spans="1:6" s="156" customFormat="1" x14ac:dyDescent="0.2">
      <c r="A17" s="148"/>
      <c r="B17" s="149"/>
      <c r="C17" s="150"/>
      <c r="D17" s="150"/>
      <c r="E17" s="151"/>
      <c r="F17" s="151"/>
    </row>
    <row r="18" spans="1:6" s="156" customFormat="1" x14ac:dyDescent="0.2">
      <c r="A18" s="148"/>
      <c r="B18" s="149"/>
      <c r="C18" s="150"/>
      <c r="D18" s="150"/>
      <c r="E18" s="151"/>
      <c r="F18" s="151"/>
    </row>
    <row r="19" spans="1:6" s="156" customFormat="1" x14ac:dyDescent="0.2">
      <c r="A19" s="148"/>
      <c r="B19" s="149"/>
      <c r="C19" s="150"/>
      <c r="D19" s="150"/>
      <c r="E19" s="151"/>
      <c r="F19" s="151"/>
    </row>
    <row r="20" spans="1:6" s="156" customFormat="1" x14ac:dyDescent="0.2">
      <c r="A20" s="148"/>
      <c r="B20" s="149"/>
      <c r="C20" s="150"/>
      <c r="D20" s="150"/>
      <c r="E20" s="151"/>
      <c r="F20" s="151"/>
    </row>
    <row r="21" spans="1:6" s="156" customFormat="1" x14ac:dyDescent="0.2">
      <c r="A21" s="148"/>
      <c r="B21" s="149"/>
      <c r="C21" s="150"/>
      <c r="D21" s="150"/>
      <c r="E21" s="151"/>
      <c r="F21" s="151"/>
    </row>
    <row r="22" spans="1:6" s="156" customFormat="1" x14ac:dyDescent="0.2">
      <c r="A22" s="148"/>
      <c r="B22" s="149"/>
      <c r="C22" s="150"/>
      <c r="D22" s="150"/>
      <c r="E22" s="151"/>
      <c r="F22" s="151"/>
    </row>
    <row r="23" spans="1:6" s="156" customFormat="1" x14ac:dyDescent="0.2">
      <c r="A23" s="148"/>
      <c r="B23" s="149"/>
      <c r="C23" s="150"/>
      <c r="D23" s="150"/>
      <c r="E23" s="151"/>
      <c r="F23" s="151"/>
    </row>
    <row r="24" spans="1:6" s="156" customFormat="1" x14ac:dyDescent="0.2">
      <c r="A24" s="148"/>
      <c r="B24" s="149"/>
      <c r="C24" s="150"/>
      <c r="D24" s="150"/>
      <c r="E24" s="151"/>
      <c r="F24" s="151"/>
    </row>
    <row r="25" spans="1:6" s="156" customFormat="1" x14ac:dyDescent="0.2">
      <c r="A25" s="148"/>
      <c r="B25" s="149"/>
      <c r="C25" s="150"/>
      <c r="D25" s="150"/>
      <c r="E25" s="151"/>
      <c r="F25" s="151"/>
    </row>
    <row r="26" spans="1:6" s="156" customFormat="1" x14ac:dyDescent="0.2">
      <c r="A26" s="148"/>
      <c r="B26" s="149"/>
      <c r="C26" s="150"/>
      <c r="D26" s="150"/>
      <c r="E26" s="151"/>
      <c r="F26" s="151"/>
    </row>
    <row r="27" spans="1:6" s="156" customFormat="1" x14ac:dyDescent="0.2">
      <c r="A27" s="148"/>
      <c r="B27" s="149"/>
      <c r="C27" s="150"/>
      <c r="D27" s="150"/>
      <c r="E27" s="151"/>
      <c r="F27" s="151"/>
    </row>
    <row r="28" spans="1:6" s="156" customFormat="1" x14ac:dyDescent="0.2">
      <c r="A28" s="148"/>
      <c r="B28" s="149"/>
      <c r="C28" s="150"/>
      <c r="D28" s="150"/>
      <c r="E28" s="151"/>
      <c r="F28" s="151"/>
    </row>
    <row r="29" spans="1:6" s="156" customFormat="1" x14ac:dyDescent="0.2">
      <c r="A29" s="148"/>
      <c r="B29" s="149"/>
      <c r="C29" s="150"/>
      <c r="D29" s="150"/>
      <c r="E29" s="151"/>
      <c r="F29" s="151"/>
    </row>
    <row r="30" spans="1:6" s="156" customFormat="1" x14ac:dyDescent="0.2">
      <c r="A30" s="148"/>
      <c r="B30" s="149"/>
      <c r="C30" s="150"/>
      <c r="D30" s="150"/>
      <c r="E30" s="151"/>
      <c r="F30" s="151"/>
    </row>
    <row r="31" spans="1:6" s="156" customFormat="1" x14ac:dyDescent="0.2">
      <c r="A31" s="148"/>
      <c r="B31" s="149"/>
      <c r="C31" s="150"/>
      <c r="D31" s="150"/>
      <c r="E31" s="151"/>
      <c r="F31" s="151"/>
    </row>
    <row r="32" spans="1:6" s="156" customFormat="1" x14ac:dyDescent="0.2">
      <c r="A32" s="148"/>
      <c r="B32" s="149"/>
      <c r="C32" s="150"/>
      <c r="D32" s="150"/>
      <c r="E32" s="151"/>
      <c r="F32" s="151"/>
    </row>
    <row r="33" spans="1:6" s="156" customFormat="1" x14ac:dyDescent="0.2">
      <c r="A33" s="148"/>
      <c r="B33" s="149"/>
      <c r="C33" s="150"/>
      <c r="D33" s="150"/>
      <c r="E33" s="151"/>
      <c r="F33" s="151"/>
    </row>
    <row r="34" spans="1:6" s="156" customFormat="1" x14ac:dyDescent="0.2">
      <c r="A34" s="148"/>
      <c r="B34" s="149"/>
      <c r="C34" s="150"/>
      <c r="D34" s="150"/>
      <c r="E34" s="151"/>
      <c r="F34" s="151"/>
    </row>
    <row r="35" spans="1:6" s="156" customFormat="1" x14ac:dyDescent="0.2">
      <c r="A35" s="148"/>
      <c r="B35" s="149"/>
      <c r="C35" s="150"/>
      <c r="D35" s="150"/>
      <c r="E35" s="151"/>
      <c r="F35" s="151"/>
    </row>
    <row r="36" spans="1:6" s="156" customFormat="1" x14ac:dyDescent="0.2">
      <c r="A36" s="148"/>
      <c r="B36" s="149"/>
      <c r="C36" s="150"/>
      <c r="D36" s="150"/>
      <c r="E36" s="151"/>
      <c r="F36" s="151"/>
    </row>
    <row r="37" spans="1:6" s="156" customFormat="1" x14ac:dyDescent="0.2">
      <c r="A37" s="148"/>
      <c r="B37" s="149"/>
      <c r="C37" s="150"/>
      <c r="D37" s="150"/>
      <c r="E37" s="151"/>
      <c r="F37" s="151"/>
    </row>
    <row r="38" spans="1:6" s="156" customFormat="1" x14ac:dyDescent="0.2">
      <c r="A38" s="148"/>
      <c r="B38" s="149"/>
      <c r="C38" s="150"/>
      <c r="D38" s="150"/>
      <c r="E38" s="151"/>
      <c r="F38" s="151"/>
    </row>
    <row r="39" spans="1:6" s="156" customFormat="1" x14ac:dyDescent="0.2">
      <c r="A39" s="148"/>
      <c r="B39" s="149"/>
      <c r="C39" s="150"/>
      <c r="D39" s="150"/>
      <c r="E39" s="151"/>
      <c r="F39" s="151"/>
    </row>
    <row r="40" spans="1:6" s="156" customFormat="1" x14ac:dyDescent="0.2">
      <c r="A40" s="148"/>
      <c r="B40" s="149"/>
      <c r="C40" s="150"/>
      <c r="D40" s="150"/>
      <c r="E40" s="151"/>
      <c r="F40" s="151"/>
    </row>
    <row r="41" spans="1:6" s="156" customFormat="1" x14ac:dyDescent="0.2">
      <c r="A41" s="148"/>
      <c r="B41" s="149"/>
      <c r="C41" s="150"/>
      <c r="D41" s="150"/>
      <c r="E41" s="151"/>
      <c r="F41" s="151"/>
    </row>
    <row r="42" spans="1:6" s="156" customFormat="1" x14ac:dyDescent="0.2">
      <c r="A42" s="148"/>
      <c r="B42" s="149"/>
      <c r="C42" s="150"/>
      <c r="D42" s="150"/>
      <c r="E42" s="151"/>
      <c r="F42" s="151"/>
    </row>
    <row r="43" spans="1:6" s="156" customFormat="1" x14ac:dyDescent="0.2">
      <c r="A43" s="148"/>
      <c r="B43" s="149"/>
      <c r="C43" s="150"/>
      <c r="D43" s="150"/>
      <c r="E43" s="151"/>
      <c r="F43" s="151"/>
    </row>
    <row r="44" spans="1:6" s="156" customFormat="1" ht="15.75" thickBot="1" x14ac:dyDescent="0.25">
      <c r="A44" s="152"/>
      <c r="B44" s="153"/>
      <c r="C44" s="154"/>
      <c r="D44" s="154"/>
      <c r="E44" s="155"/>
      <c r="F44" s="155"/>
    </row>
    <row r="45" spans="1:6" x14ac:dyDescent="0.2">
      <c r="B45" s="97" t="s">
        <v>93</v>
      </c>
      <c r="C45" s="98">
        <f>SUM(C5:C44)</f>
        <v>0</v>
      </c>
      <c r="D45" s="99">
        <f>SUM(D5:D44)</f>
        <v>0</v>
      </c>
    </row>
    <row r="46" spans="1:6" ht="15.75" thickBot="1" x14ac:dyDescent="0.25">
      <c r="B46" s="100" t="s">
        <v>85</v>
      </c>
      <c r="C46" s="101">
        <f>C45+D45</f>
        <v>0</v>
      </c>
      <c r="D46" s="102"/>
    </row>
  </sheetData>
  <sheetProtection sheet="1" objects="1" scenarios="1"/>
  <mergeCells count="1">
    <mergeCell ref="A1:F1"/>
  </mergeCells>
  <pageMargins left="0.7" right="0.7" top="0.75" bottom="0.75" header="0.3" footer="0.3"/>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C8" sqref="C8"/>
    </sheetView>
  </sheetViews>
  <sheetFormatPr defaultRowHeight="15" x14ac:dyDescent="0.25"/>
  <cols>
    <col min="1" max="1" width="15.140625" customWidth="1"/>
    <col min="2" max="2" width="9.85546875" customWidth="1"/>
    <col min="3" max="3" width="12.28515625" customWidth="1"/>
    <col min="4" max="4" width="13.7109375" customWidth="1"/>
    <col min="5" max="10" width="12.28515625" customWidth="1"/>
  </cols>
  <sheetData>
    <row r="1" spans="1:10" ht="30" customHeight="1" x14ac:dyDescent="0.25">
      <c r="A1" s="210" t="s">
        <v>136</v>
      </c>
    </row>
    <row r="2" spans="1:10" ht="21" customHeight="1" thickBot="1" x14ac:dyDescent="0.3">
      <c r="A2" s="210" t="s">
        <v>138</v>
      </c>
    </row>
    <row r="3" spans="1:10" ht="15.75" x14ac:dyDescent="0.25">
      <c r="A3" s="17"/>
      <c r="C3" s="176" t="s">
        <v>131</v>
      </c>
      <c r="D3" s="177"/>
      <c r="E3" s="176" t="s">
        <v>131</v>
      </c>
      <c r="F3" s="177"/>
      <c r="G3" s="176" t="s">
        <v>131</v>
      </c>
      <c r="H3" s="177"/>
      <c r="I3" s="176" t="s">
        <v>131</v>
      </c>
      <c r="J3" s="177"/>
    </row>
    <row r="4" spans="1:10" ht="15.75" thickBot="1" x14ac:dyDescent="0.3">
      <c r="C4" s="178"/>
      <c r="D4" s="179" t="str">
        <f>Project!C12</f>
        <v/>
      </c>
      <c r="E4" s="178"/>
      <c r="F4" s="179" t="str">
        <f>Project!D12</f>
        <v/>
      </c>
      <c r="G4" s="178"/>
      <c r="H4" s="179" t="str">
        <f>Project!E12</f>
        <v/>
      </c>
      <c r="I4" s="178"/>
      <c r="J4" s="179" t="str">
        <f>Project!F12</f>
        <v/>
      </c>
    </row>
    <row r="5" spans="1:10" ht="16.5" thickBot="1" x14ac:dyDescent="0.3">
      <c r="A5" s="17" t="s">
        <v>118</v>
      </c>
      <c r="C5" s="175" t="s">
        <v>132</v>
      </c>
      <c r="D5" s="175" t="s">
        <v>133</v>
      </c>
      <c r="E5" s="172" t="s">
        <v>132</v>
      </c>
      <c r="F5" s="172" t="s">
        <v>133</v>
      </c>
      <c r="G5" s="172" t="s">
        <v>132</v>
      </c>
      <c r="H5" s="172" t="s">
        <v>133</v>
      </c>
      <c r="I5" s="172" t="s">
        <v>132</v>
      </c>
      <c r="J5" s="172" t="s">
        <v>133</v>
      </c>
    </row>
    <row r="6" spans="1:10" ht="15.75" x14ac:dyDescent="0.25">
      <c r="A6" s="18" t="s">
        <v>128</v>
      </c>
      <c r="B6" s="170" t="s">
        <v>129</v>
      </c>
      <c r="C6" s="175" t="s">
        <v>125</v>
      </c>
      <c r="D6" s="175" t="s">
        <v>125</v>
      </c>
      <c r="E6" s="175" t="s">
        <v>125</v>
      </c>
      <c r="F6" s="175" t="s">
        <v>125</v>
      </c>
      <c r="G6" s="175" t="s">
        <v>125</v>
      </c>
      <c r="H6" s="175" t="s">
        <v>125</v>
      </c>
      <c r="I6" s="175" t="s">
        <v>125</v>
      </c>
      <c r="J6" s="175" t="s">
        <v>125</v>
      </c>
    </row>
    <row r="7" spans="1:10" ht="16.5" thickBot="1" x14ac:dyDescent="0.3">
      <c r="A7" s="19" t="s">
        <v>127</v>
      </c>
      <c r="B7" s="171" t="s">
        <v>11</v>
      </c>
      <c r="C7" s="173" t="s">
        <v>126</v>
      </c>
      <c r="D7" s="173" t="s">
        <v>126</v>
      </c>
      <c r="E7" s="173" t="s">
        <v>126</v>
      </c>
      <c r="F7" s="173" t="s">
        <v>126</v>
      </c>
      <c r="G7" s="173" t="s">
        <v>126</v>
      </c>
      <c r="H7" s="173" t="s">
        <v>126</v>
      </c>
      <c r="I7" s="173" t="s">
        <v>126</v>
      </c>
      <c r="J7" s="173" t="s">
        <v>126</v>
      </c>
    </row>
    <row r="8" spans="1:10" x14ac:dyDescent="0.25">
      <c r="A8" s="2" t="s">
        <v>1</v>
      </c>
      <c r="B8" s="14">
        <v>3.0999999999999999E-3</v>
      </c>
      <c r="C8" s="207"/>
      <c r="D8" s="208"/>
      <c r="E8" s="207"/>
      <c r="F8" s="208"/>
      <c r="G8" s="207"/>
      <c r="H8" s="208"/>
      <c r="I8" s="207"/>
      <c r="J8" s="208"/>
    </row>
    <row r="9" spans="1:10" x14ac:dyDescent="0.25">
      <c r="A9" s="3" t="s">
        <v>2</v>
      </c>
      <c r="B9" s="15">
        <v>0.80300000000000005</v>
      </c>
      <c r="C9" s="207"/>
      <c r="D9" s="207"/>
      <c r="E9" s="207"/>
      <c r="F9" s="207"/>
      <c r="G9" s="207"/>
      <c r="H9" s="207"/>
      <c r="I9" s="207"/>
      <c r="J9" s="207"/>
    </row>
    <row r="10" spans="1:10" x14ac:dyDescent="0.25">
      <c r="A10" s="3" t="s">
        <v>3</v>
      </c>
      <c r="B10" s="15">
        <v>8.2000000000000003E-2</v>
      </c>
      <c r="C10" s="207"/>
      <c r="D10" s="207"/>
      <c r="E10" s="207"/>
      <c r="F10" s="207"/>
      <c r="G10" s="207"/>
      <c r="H10" s="207"/>
      <c r="I10" s="207"/>
      <c r="J10" s="207"/>
    </row>
    <row r="11" spans="1:10" x14ac:dyDescent="0.25">
      <c r="A11" s="3" t="s">
        <v>4</v>
      </c>
      <c r="B11" s="15">
        <v>5.8700000000000002E-2</v>
      </c>
      <c r="C11" s="207"/>
      <c r="D11" s="207"/>
      <c r="E11" s="207"/>
      <c r="F11" s="207"/>
      <c r="G11" s="207"/>
      <c r="H11" s="207"/>
      <c r="I11" s="207"/>
      <c r="J11" s="207"/>
    </row>
    <row r="12" spans="1:10" x14ac:dyDescent="0.25">
      <c r="A12" s="3" t="s">
        <v>10</v>
      </c>
      <c r="B12" s="15">
        <v>2.6499999999999999E-2</v>
      </c>
      <c r="C12" s="207"/>
      <c r="D12" s="207"/>
      <c r="E12" s="207"/>
      <c r="F12" s="207"/>
      <c r="G12" s="207"/>
      <c r="H12" s="207"/>
      <c r="I12" s="207"/>
      <c r="J12" s="207"/>
    </row>
    <row r="13" spans="1:10" x14ac:dyDescent="0.25">
      <c r="A13" s="3" t="s">
        <v>5</v>
      </c>
      <c r="B13" s="15">
        <v>1.7299999999999999E-2</v>
      </c>
      <c r="C13" s="207"/>
      <c r="D13" s="207"/>
      <c r="E13" s="207"/>
      <c r="F13" s="207"/>
      <c r="G13" s="207"/>
      <c r="H13" s="207"/>
      <c r="I13" s="207"/>
      <c r="J13" s="207"/>
    </row>
    <row r="14" spans="1:10" x14ac:dyDescent="0.25">
      <c r="A14" s="3" t="s">
        <v>6</v>
      </c>
      <c r="B14" s="15">
        <v>5.5999999999999999E-3</v>
      </c>
      <c r="C14" s="207"/>
      <c r="D14" s="207"/>
      <c r="E14" s="207"/>
      <c r="F14" s="207"/>
      <c r="G14" s="207"/>
      <c r="H14" s="207"/>
      <c r="I14" s="207"/>
      <c r="J14" s="207"/>
    </row>
    <row r="15" spans="1:10" x14ac:dyDescent="0.25">
      <c r="A15" s="3" t="s">
        <v>7</v>
      </c>
      <c r="B15" s="15">
        <v>1.9E-3</v>
      </c>
      <c r="C15" s="207"/>
      <c r="D15" s="207"/>
      <c r="E15" s="207"/>
      <c r="F15" s="207"/>
      <c r="G15" s="207"/>
      <c r="H15" s="207"/>
      <c r="I15" s="207"/>
      <c r="J15" s="207"/>
    </row>
    <row r="16" spans="1:10" x14ac:dyDescent="0.25">
      <c r="A16" s="3" t="s">
        <v>8</v>
      </c>
      <c r="B16" s="15">
        <v>6.9999999999999999E-4</v>
      </c>
      <c r="C16" s="207"/>
      <c r="D16" s="207"/>
      <c r="E16" s="207"/>
      <c r="F16" s="207"/>
      <c r="G16" s="207"/>
      <c r="H16" s="207"/>
      <c r="I16" s="207"/>
      <c r="J16" s="207"/>
    </row>
    <row r="17" spans="1:10" ht="15.75" thickBot="1" x14ac:dyDescent="0.3">
      <c r="A17" s="5" t="s">
        <v>9</v>
      </c>
      <c r="B17" s="16">
        <v>1.1999999999999999E-3</v>
      </c>
      <c r="C17" s="209"/>
      <c r="D17" s="209"/>
      <c r="E17" s="209"/>
      <c r="F17" s="209"/>
      <c r="G17" s="209"/>
      <c r="H17" s="209"/>
      <c r="I17" s="209"/>
      <c r="J17" s="209"/>
    </row>
    <row r="18" spans="1:10" x14ac:dyDescent="0.25">
      <c r="A18" s="8" t="s">
        <v>130</v>
      </c>
      <c r="B18" s="22"/>
      <c r="C18" s="174">
        <f>$B8*C8+$B9*C9+$B10*C10+$B11*C11+$B12*C12+$B13*C13+$B14*C14+$B15*C15+$B16*C16+$B17*C17</f>
        <v>0</v>
      </c>
      <c r="D18" s="174">
        <f t="shared" ref="D18:J18" si="0">$B8*D8+$B9*D9+$B10*D10+$B11*D11+$B12*D12+$B13*D13+$B14*D14+$B15*D15+$B16*D16+$B17*D17</f>
        <v>0</v>
      </c>
      <c r="E18" s="174">
        <f t="shared" si="0"/>
        <v>0</v>
      </c>
      <c r="F18" s="174">
        <f t="shared" si="0"/>
        <v>0</v>
      </c>
      <c r="G18" s="174">
        <f t="shared" si="0"/>
        <v>0</v>
      </c>
      <c r="H18" s="174">
        <f t="shared" si="0"/>
        <v>0</v>
      </c>
      <c r="I18" s="174">
        <f t="shared" si="0"/>
        <v>0</v>
      </c>
      <c r="J18" s="174">
        <f t="shared" si="0"/>
        <v>0</v>
      </c>
    </row>
    <row r="19" spans="1:10" x14ac:dyDescent="0.25">
      <c r="C19" t="s">
        <v>0</v>
      </c>
    </row>
  </sheetData>
  <sheetProtection sheet="1" objects="1" scenarios="1"/>
  <conditionalFormatting sqref="E3:F7 E18:F18">
    <cfRule type="expression" dxfId="6" priority="7">
      <formula>$F$4=""</formula>
    </cfRule>
  </conditionalFormatting>
  <conditionalFormatting sqref="C3:D18">
    <cfRule type="expression" dxfId="5" priority="6">
      <formula>$D$4=""</formula>
    </cfRule>
  </conditionalFormatting>
  <conditionalFormatting sqref="G3:H7 G18:H18">
    <cfRule type="expression" dxfId="4" priority="5">
      <formula>$H$4=""</formula>
    </cfRule>
  </conditionalFormatting>
  <conditionalFormatting sqref="I3:J7 I18:J18 J8:J17">
    <cfRule type="expression" dxfId="3" priority="4">
      <formula>$J$4=""</formula>
    </cfRule>
  </conditionalFormatting>
  <conditionalFormatting sqref="E8:F17">
    <cfRule type="expression" dxfId="2" priority="3">
      <formula>$D$4=""</formula>
    </cfRule>
  </conditionalFormatting>
  <conditionalFormatting sqref="G8:H17">
    <cfRule type="expression" dxfId="1" priority="2">
      <formula>$D$4=""</formula>
    </cfRule>
  </conditionalFormatting>
  <conditionalFormatting sqref="I8:I17">
    <cfRule type="expression" dxfId="0" priority="1">
      <formula>$D$4=""</formula>
    </cfRule>
  </conditionalFormatting>
  <pageMargins left="0.7" right="0.7" top="0.75" bottom="0.75" header="0.3" footer="0.3"/>
  <pageSetup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Q32"/>
  <sheetViews>
    <sheetView workbookViewId="0">
      <selection activeCell="B8" sqref="B8"/>
    </sheetView>
  </sheetViews>
  <sheetFormatPr defaultRowHeight="15" x14ac:dyDescent="0.25"/>
  <cols>
    <col min="1" max="1" width="1" customWidth="1"/>
    <col min="2" max="2" width="13" customWidth="1"/>
    <col min="3" max="3" width="2.42578125" style="1" customWidth="1"/>
    <col min="4" max="4" width="15.28515625" customWidth="1"/>
    <col min="5" max="5" width="14.140625" customWidth="1"/>
    <col min="6" max="6" width="13.140625" customWidth="1"/>
    <col min="7" max="8" width="13.42578125" customWidth="1"/>
    <col min="9" max="9" width="14.140625" customWidth="1"/>
    <col min="10" max="10" width="4.7109375" customWidth="1"/>
    <col min="11" max="11" width="9" customWidth="1"/>
    <col min="12" max="12" width="13.140625" style="8" customWidth="1"/>
    <col min="13" max="13" width="2.28515625" customWidth="1"/>
    <col min="14" max="14" width="1.85546875" customWidth="1"/>
    <col min="15" max="15" width="9.5703125" customWidth="1"/>
    <col min="16" max="16" width="12.85546875" customWidth="1"/>
    <col min="17" max="17" width="2.140625" style="35" hidden="1" customWidth="1"/>
  </cols>
  <sheetData>
    <row r="1" spans="2:12" ht="3.75" customHeight="1" thickBot="1" x14ac:dyDescent="0.3"/>
    <row r="2" spans="2:12" ht="24" customHeight="1" thickBot="1" x14ac:dyDescent="0.35">
      <c r="B2" s="165" t="s">
        <v>98</v>
      </c>
      <c r="C2" s="166"/>
      <c r="D2" s="166"/>
      <c r="E2" s="121"/>
      <c r="F2" s="1"/>
      <c r="G2" s="8"/>
      <c r="H2" s="1"/>
    </row>
    <row r="3" spans="2:12" ht="6" customHeight="1" thickBot="1" x14ac:dyDescent="0.35">
      <c r="B3" s="157"/>
      <c r="G3" s="8"/>
    </row>
    <row r="4" spans="2:12" x14ac:dyDescent="0.25">
      <c r="G4" s="8"/>
      <c r="H4" s="25" t="s">
        <v>17</v>
      </c>
      <c r="I4" s="26"/>
      <c r="J4" s="26"/>
      <c r="K4" s="26">
        <v>453.59199999999998</v>
      </c>
      <c r="L4" s="27" t="s">
        <v>18</v>
      </c>
    </row>
    <row r="5" spans="2:12" ht="14.25" customHeight="1" thickBot="1" x14ac:dyDescent="0.3">
      <c r="G5" s="28"/>
      <c r="H5" s="29" t="s">
        <v>19</v>
      </c>
      <c r="I5" s="30"/>
      <c r="J5" s="30"/>
      <c r="K5" s="30">
        <v>2000</v>
      </c>
      <c r="L5" s="31" t="s">
        <v>20</v>
      </c>
    </row>
    <row r="6" spans="2:12" ht="15.75" thickBot="1" x14ac:dyDescent="0.3">
      <c r="G6" s="28"/>
      <c r="H6" s="28"/>
      <c r="I6" s="28"/>
      <c r="J6" s="28"/>
      <c r="K6" s="28"/>
    </row>
    <row r="7" spans="2:12" s="7" customFormat="1" ht="61.5" customHeight="1" thickBot="1" x14ac:dyDescent="0.3">
      <c r="B7" s="40" t="s">
        <v>72</v>
      </c>
      <c r="C7" s="70"/>
      <c r="D7" s="62" t="s">
        <v>29</v>
      </c>
      <c r="E7" s="64" t="s">
        <v>22</v>
      </c>
      <c r="F7" s="64" t="s">
        <v>13</v>
      </c>
      <c r="G7" s="64" t="s">
        <v>12</v>
      </c>
      <c r="H7" s="62" t="s">
        <v>74</v>
      </c>
      <c r="I7" s="63" t="s">
        <v>23</v>
      </c>
    </row>
    <row r="8" spans="2:12" x14ac:dyDescent="0.25">
      <c r="B8" s="85" t="str">
        <f>Project!C$12</f>
        <v/>
      </c>
      <c r="D8" s="23" t="str">
        <f>IF(B8=1,Project!$C$20,"")</f>
        <v/>
      </c>
      <c r="E8" s="24" t="str">
        <f>IF(B8=1,Project!$C$21,"")</f>
        <v/>
      </c>
      <c r="F8" s="34" t="str">
        <f>IF(B8=1,Project!$C$26,"")</f>
        <v/>
      </c>
      <c r="G8" s="24" t="str">
        <f>IF(B8=1,Project!$C$25,"")</f>
        <v/>
      </c>
      <c r="H8" s="77" t="str">
        <f>IF(B8=1,D8*F8*G8/$K$4/$K$5,"")</f>
        <v/>
      </c>
      <c r="I8" s="67" t="str">
        <f>IF(B8=1,E8*F8*G8/$K$4/$K$5,"")</f>
        <v/>
      </c>
    </row>
    <row r="9" spans="2:12" x14ac:dyDescent="0.25">
      <c r="B9" s="13" t="str">
        <f>Project!D$12</f>
        <v/>
      </c>
      <c r="D9" s="3" t="str">
        <f>IF(B9=2,Project!$D$20,"")</f>
        <v/>
      </c>
      <c r="E9" s="4" t="str">
        <f>IF(B9=2,Project!$D$21,"")</f>
        <v/>
      </c>
      <c r="F9" s="12" t="str">
        <f>IF(B9=2,Project!$D$26,"")</f>
        <v/>
      </c>
      <c r="G9" s="4" t="str">
        <f>IF(B9=2,Project!$D$25,"")</f>
        <v/>
      </c>
      <c r="H9" s="78" t="str">
        <f>IF(B9=2,D9*F9*G9/$K$4/$K$5,"")</f>
        <v/>
      </c>
      <c r="I9" s="68" t="str">
        <f>IF(B9=2,E9*F9*G9/$K$4/$K$5,"")</f>
        <v/>
      </c>
    </row>
    <row r="10" spans="2:12" x14ac:dyDescent="0.25">
      <c r="B10" s="71" t="str">
        <f>Project!E$12</f>
        <v/>
      </c>
      <c r="D10" s="9" t="str">
        <f>IF(B10=3,Project!$E$20,"")</f>
        <v/>
      </c>
      <c r="E10" s="10" t="str">
        <f>IF(B10=3,Project!$E$21,"")</f>
        <v/>
      </c>
      <c r="F10" s="33" t="str">
        <f>IF(B10=3,Project!$E$26,"")</f>
        <v/>
      </c>
      <c r="G10" s="10" t="str">
        <f>IF(B10=3,Project!$E$25,"")</f>
        <v/>
      </c>
      <c r="H10" s="79" t="str">
        <f>IF(B10=3,D10*F10*G10/$K$4/$K$5,"")</f>
        <v/>
      </c>
      <c r="I10" s="69" t="str">
        <f>IF(B10=3,E10*F10*G10/$K$4/$K$5,"")</f>
        <v/>
      </c>
    </row>
    <row r="11" spans="2:12" ht="15.75" thickBot="1" x14ac:dyDescent="0.3">
      <c r="B11" s="11" t="str">
        <f>Project!F$12</f>
        <v/>
      </c>
      <c r="D11" s="5" t="str">
        <f>IF(B11=4,Project!$F$20,"")</f>
        <v/>
      </c>
      <c r="E11" s="6" t="str">
        <f>IF(B11=4,Project!$F$21,"")</f>
        <v/>
      </c>
      <c r="F11" s="72" t="str">
        <f>IF(B11=4,Project!$F$26,"")</f>
        <v/>
      </c>
      <c r="G11" s="6" t="str">
        <f>IF(B11=4,Project!$F$25,"")</f>
        <v/>
      </c>
      <c r="H11" s="80" t="str">
        <f>IF(B11=4,D11*F11*G11/$K$4/$K$5,"")</f>
        <v/>
      </c>
      <c r="I11" s="41" t="str">
        <f>IF(B11=4,E11*F11*G11/$K$4/$K$5,"")</f>
        <v/>
      </c>
    </row>
    <row r="12" spans="2:12" s="1" customFormat="1" x14ac:dyDescent="0.25">
      <c r="B12" s="8"/>
    </row>
    <row r="13" spans="2:12" ht="15.75" thickBot="1" x14ac:dyDescent="0.3"/>
    <row r="14" spans="2:12" ht="63.75" thickBot="1" x14ac:dyDescent="0.3">
      <c r="B14" s="40" t="s">
        <v>72</v>
      </c>
      <c r="D14" s="65" t="s">
        <v>30</v>
      </c>
      <c r="E14" s="66" t="s">
        <v>16</v>
      </c>
      <c r="F14" s="66" t="s">
        <v>14</v>
      </c>
      <c r="G14" s="66" t="s">
        <v>15</v>
      </c>
      <c r="H14" s="20" t="s">
        <v>73</v>
      </c>
      <c r="I14" s="21" t="s">
        <v>24</v>
      </c>
      <c r="J14" s="7"/>
      <c r="K14" s="8" t="s">
        <v>0</v>
      </c>
    </row>
    <row r="15" spans="2:12" x14ac:dyDescent="0.25">
      <c r="B15" s="85" t="str">
        <f>Project!C$12</f>
        <v/>
      </c>
      <c r="D15" s="77" t="str">
        <f>IF(B8=1,Project!$C$30,"")</f>
        <v/>
      </c>
      <c r="E15" s="34" t="str">
        <f>IF(B15=1,Project!$C$31,"")</f>
        <v/>
      </c>
      <c r="F15" s="114" t="str">
        <f>IF(B15=1,Project!C35,"")</f>
        <v/>
      </c>
      <c r="G15" s="203" t="str">
        <f>IF(B15=1,IF(Project!$C$34="NA",0,Project!$C$34),"")</f>
        <v/>
      </c>
      <c r="H15" s="73" t="str">
        <f>IF(D15=0,0,IF(D15="","",IF(B15=1,D15*F15*G15/$K$4/$K$5,"")))</f>
        <v/>
      </c>
      <c r="I15" s="81" t="str">
        <f>IF(E15=0,0,IF(E15="","",IF(B15=1,E15*F15*G15/$K$4/$K$5,"")))</f>
        <v/>
      </c>
    </row>
    <row r="16" spans="2:12" x14ac:dyDescent="0.25">
      <c r="B16" s="13" t="str">
        <f>Project!D$12</f>
        <v/>
      </c>
      <c r="D16" s="78" t="str">
        <f>IF(B9=2,Project!$D$30,"")</f>
        <v/>
      </c>
      <c r="E16" s="12" t="str">
        <f>IF(B16=2,Project!$D$31,"")</f>
        <v/>
      </c>
      <c r="F16" s="115" t="str">
        <f>IF(B16=2,Project!D$35,"")</f>
        <v/>
      </c>
      <c r="G16" s="204" t="str">
        <f>IF(B16=2,IF(Project!$D$34="NA",0,Project!$D$34),"")</f>
        <v/>
      </c>
      <c r="H16" s="74" t="str">
        <f>IF(D16=0,0,IF(D16="","",IF(B16=2,D16*F16*G16/$K$4/$K$5,"")))</f>
        <v/>
      </c>
      <c r="I16" s="82" t="str">
        <f>IF(E16=0,0,IF(E16="","",IF(B16=2,E16*F16*G16/$K$4/$K$5,"")))</f>
        <v/>
      </c>
    </row>
    <row r="17" spans="2:17" x14ac:dyDescent="0.25">
      <c r="B17" s="71" t="str">
        <f>Project!E$12</f>
        <v/>
      </c>
      <c r="D17" s="79" t="str">
        <f>IF(B10=3,Project!$E$30,"")</f>
        <v/>
      </c>
      <c r="E17" s="33" t="str">
        <f>IF(B17=3,Project!$E$31,"")</f>
        <v/>
      </c>
      <c r="F17" s="119" t="str">
        <f>IF(B17=3,Project!E$35,"")</f>
        <v/>
      </c>
      <c r="G17" s="205" t="str">
        <f>IF(B17=3,IF(Project!$E$34="NA",0,Project!$E$34),"")</f>
        <v/>
      </c>
      <c r="H17" s="75" t="str">
        <f>IF(D17=0,0,IF(D17="","",IF(B17=3,D17*F17*G17/$K$4/$K$5,"")))</f>
        <v/>
      </c>
      <c r="I17" s="83" t="str">
        <f>IF(E17=0,0,IF(E17="","",IF(B17=3,E17*F17*G17/$K$4/$K$5,"")))</f>
        <v/>
      </c>
    </row>
    <row r="18" spans="2:17" ht="15.75" thickBot="1" x14ac:dyDescent="0.3">
      <c r="B18" s="11" t="str">
        <f>Project!F$12</f>
        <v/>
      </c>
      <c r="D18" s="80" t="str">
        <f>IF(B11=4,Project!$F$30,"")</f>
        <v/>
      </c>
      <c r="E18" s="72" t="str">
        <f>IF(B18=4,Project!$F$31,"")</f>
        <v/>
      </c>
      <c r="F18" s="116" t="str">
        <f>IF(B18=4,Project!F$35,"")</f>
        <v/>
      </c>
      <c r="G18" s="206" t="str">
        <f>IF(B18=4,IF(Project!$F$34="NA",0,Project!$F$34),"")</f>
        <v/>
      </c>
      <c r="H18" s="76" t="str">
        <f>IF(D18=0,0,IF(D18="","",IF(B18=4,D18*F18*G18/$K$4/$K$5,"")))</f>
        <v/>
      </c>
      <c r="I18" s="84" t="str">
        <f>IF(E18=0,0,IF(E18="","",IF(B18=4,E18*F18*G18/$K$4/$K$5,"")))</f>
        <v/>
      </c>
    </row>
    <row r="19" spans="2:17" x14ac:dyDescent="0.25">
      <c r="D19" s="8"/>
      <c r="E19" s="1"/>
      <c r="F19" s="1"/>
      <c r="G19" s="1"/>
      <c r="H19" s="1"/>
      <c r="I19" s="1"/>
      <c r="J19" s="35"/>
    </row>
    <row r="20" spans="2:17" x14ac:dyDescent="0.25">
      <c r="D20" s="8"/>
      <c r="E20" s="1"/>
      <c r="F20" s="1"/>
      <c r="G20" s="1"/>
      <c r="H20" s="1"/>
      <c r="I20" s="1"/>
      <c r="J20" s="35"/>
    </row>
    <row r="21" spans="2:17" ht="15.75" thickBot="1" x14ac:dyDescent="0.3"/>
    <row r="22" spans="2:17" ht="48" thickBot="1" x14ac:dyDescent="0.3">
      <c r="B22" s="40" t="s">
        <v>72</v>
      </c>
      <c r="D22" s="86" t="s">
        <v>31</v>
      </c>
      <c r="E22" s="87" t="s">
        <v>21</v>
      </c>
      <c r="G22" s="86" t="s">
        <v>119</v>
      </c>
      <c r="H22" s="88" t="s">
        <v>32</v>
      </c>
      <c r="I22" s="87" t="s">
        <v>26</v>
      </c>
      <c r="Q22"/>
    </row>
    <row r="23" spans="2:17" x14ac:dyDescent="0.25">
      <c r="B23" s="85" t="str">
        <f>Project!C$12</f>
        <v/>
      </c>
      <c r="D23" s="32" t="str">
        <f>IF(B8=1,H8-H15,"")</f>
        <v/>
      </c>
      <c r="E23" s="81" t="str">
        <f>IF(B8=1,I8-I15,"")</f>
        <v/>
      </c>
      <c r="G23" s="211" t="str">
        <f>IF(B8=1,IF(Project!C$24&gt;=10,10,Project!C$24),"")</f>
        <v/>
      </c>
      <c r="H23" s="34" t="str">
        <f>IF(B8=1,D23*G23,"")</f>
        <v/>
      </c>
      <c r="I23" s="67" t="str">
        <f>IF(B8=1,E23*G23,"")</f>
        <v/>
      </c>
    </row>
    <row r="24" spans="2:17" x14ac:dyDescent="0.25">
      <c r="B24" s="13" t="str">
        <f>Project!D$12</f>
        <v/>
      </c>
      <c r="D24" s="36" t="str">
        <f>IF(B9=2,H9-H16,"")</f>
        <v/>
      </c>
      <c r="E24" s="82" t="str">
        <f>IF(B9=2,I9-I16,"")</f>
        <v/>
      </c>
      <c r="G24" s="212" t="str">
        <f>IF(B9=2,IF(Project!C$24&gt;=10,10,Project!C$24),"")</f>
        <v/>
      </c>
      <c r="H24" s="12" t="str">
        <f>IF(B9=2,D24*G24,"")</f>
        <v/>
      </c>
      <c r="I24" s="68" t="str">
        <f>IF(B9=2,E24*G24,"")</f>
        <v/>
      </c>
    </row>
    <row r="25" spans="2:17" x14ac:dyDescent="0.25">
      <c r="B25" s="71" t="str">
        <f>Project!E$12</f>
        <v/>
      </c>
      <c r="D25" s="37" t="str">
        <f>IF(B10=3,H10-H17,"")</f>
        <v/>
      </c>
      <c r="E25" s="83" t="str">
        <f>IF(B10=3,I10-I17,"")</f>
        <v/>
      </c>
      <c r="G25" s="213" t="str">
        <f>IF(B10=3,IF(Project!C$24&gt;=10,10,Project!C$24),"")</f>
        <v/>
      </c>
      <c r="H25" s="33" t="str">
        <f>IF(B10=3,D25*G25,"")</f>
        <v/>
      </c>
      <c r="I25" s="69" t="str">
        <f>IF(B10=3,E25*G25,"")</f>
        <v/>
      </c>
    </row>
    <row r="26" spans="2:17" ht="15.75" thickBot="1" x14ac:dyDescent="0.3">
      <c r="B26" s="13" t="str">
        <f>Project!F$12</f>
        <v/>
      </c>
      <c r="D26" s="36" t="str">
        <f>IF(B11=4,H11-H18,"")</f>
        <v/>
      </c>
      <c r="E26" s="82" t="str">
        <f>IF(B11=4,I11-I18,"")</f>
        <v/>
      </c>
      <c r="G26" s="214" t="str">
        <f>IF(B11=4,IF(Project!C$24&gt;=10,10,Project!C$24),"")</f>
        <v/>
      </c>
      <c r="H26" s="72" t="str">
        <f>IF(B11=4,D26*G26,"")</f>
        <v/>
      </c>
      <c r="I26" s="41" t="str">
        <f>IF(B11=4,E26*G26,"")</f>
        <v/>
      </c>
    </row>
    <row r="27" spans="2:17" ht="15.75" thickBot="1" x14ac:dyDescent="0.3">
      <c r="B27" s="120" t="s">
        <v>25</v>
      </c>
      <c r="C27" s="121"/>
      <c r="D27" s="38">
        <f>SUM(D23:D26)</f>
        <v>0</v>
      </c>
      <c r="E27" s="39">
        <f>SUM(E23:E26)</f>
        <v>0</v>
      </c>
      <c r="G27" s="120" t="s">
        <v>25</v>
      </c>
      <c r="H27" s="42">
        <f t="shared" ref="H27:I27" si="0">SUM(H23:H26)</f>
        <v>0</v>
      </c>
      <c r="I27" s="42">
        <f t="shared" si="0"/>
        <v>0</v>
      </c>
    </row>
    <row r="28" spans="2:17" x14ac:dyDescent="0.25">
      <c r="B28" s="4"/>
      <c r="K28" t="s">
        <v>0</v>
      </c>
    </row>
    <row r="29" spans="2:17" x14ac:dyDescent="0.25">
      <c r="B29" s="4"/>
    </row>
    <row r="30" spans="2:17" x14ac:dyDescent="0.25">
      <c r="B30" s="4"/>
    </row>
    <row r="31" spans="2:17" x14ac:dyDescent="0.25">
      <c r="B31" s="4"/>
    </row>
    <row r="32" spans="2:17" x14ac:dyDescent="0.25">
      <c r="B32" s="4"/>
    </row>
  </sheetData>
  <sheetProtection sheet="1" objects="1" scenarios="1"/>
  <pageMargins left="0.7" right="0.7" top="0.75" bottom="0.75" header="0.3" footer="0.3"/>
  <pageSetup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Application Cover Page</vt:lpstr>
      <vt:lpstr>Eligibility</vt:lpstr>
      <vt:lpstr>Project</vt:lpstr>
      <vt:lpstr>Schedule&amp;Budget</vt:lpstr>
      <vt:lpstr>BSFC Data</vt:lpstr>
      <vt:lpstr>Calculations</vt:lpstr>
    </vt:vector>
  </TitlesOfParts>
  <Company>Georgia Department of Natural Resources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McDonald</dc:creator>
  <cp:lastModifiedBy>Vicky Giles</cp:lastModifiedBy>
  <cp:lastPrinted>2016-09-09T18:14:47Z</cp:lastPrinted>
  <dcterms:created xsi:type="dcterms:W3CDTF">2015-03-03T18:49:38Z</dcterms:created>
  <dcterms:modified xsi:type="dcterms:W3CDTF">2016-09-12T15:00:01Z</dcterms:modified>
</cp:coreProperties>
</file>